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las Lightfoot\Documents\AWORK\FOSSFUEL\IPCC 2007\Energy &amp; environment 2022\New paper_text_summary_Figures_supplementary info\"/>
    </mc:Choice>
  </mc:AlternateContent>
  <xr:revisionPtr revIDLastSave="0" documentId="13_ncr:1_{67C578D6-0965-46C2-BD7F-2CBA3FF2BF9C}" xr6:coauthVersionLast="47" xr6:coauthVersionMax="47" xr10:uidLastSave="{00000000-0000-0000-0000-000000000000}"/>
  <bookViews>
    <workbookView xWindow="1080" yWindow="0" windowWidth="21420" windowHeight="15600" firstSheet="3" activeTab="8" xr2:uid="{00000000-000D-0000-FFFF-FFFF00000000}"/>
  </bookViews>
  <sheets>
    <sheet name="Temp &amp; RH" sheetId="20" r:id="rId1"/>
    <sheet name="T vs HumRat" sheetId="26" r:id="rId2"/>
    <sheet name="Temp vs Dew pt" sheetId="21" r:id="rId3"/>
    <sheet name="Temp vs HR+ Dew" sheetId="25" r:id="rId4"/>
    <sheet name="T vs HumRat (2)" sheetId="29" r:id="rId5"/>
    <sheet name="Temp vs Ent dry" sheetId="23" r:id="rId6"/>
    <sheet name="Temp vs Ent Wet" sheetId="24" r:id="rId7"/>
    <sheet name="T vs Spec Vol" sheetId="28" r:id="rId8"/>
    <sheet name="21st of month" sheetId="8" r:id="rId9"/>
  </sheets>
  <externalReferences>
    <externalReference r:id="rId10"/>
  </externalReferences>
  <definedNames>
    <definedName name="_xlnm.Print_Area" localSheetId="8">'21st of month'!$B$336:$K$365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3" i="8" l="1"/>
  <c r="L362" i="8"/>
  <c r="L360" i="8"/>
  <c r="C370" i="8"/>
  <c r="D370" i="8" s="1"/>
  <c r="G370" i="8" s="1"/>
  <c r="H370" i="8" s="1"/>
  <c r="C369" i="8"/>
  <c r="D369" i="8" s="1"/>
  <c r="G369" i="8" s="1"/>
  <c r="H369" i="8" s="1"/>
  <c r="C368" i="8"/>
  <c r="D368" i="8" s="1"/>
  <c r="G368" i="8" s="1"/>
  <c r="H368" i="8" s="1"/>
  <c r="C367" i="8"/>
  <c r="D367" i="8"/>
  <c r="G367" i="8" s="1"/>
  <c r="G364" i="8"/>
  <c r="G363" i="8"/>
  <c r="H363" i="8" s="1"/>
  <c r="G362" i="8"/>
  <c r="G361" i="8"/>
  <c r="G358" i="8"/>
  <c r="G357" i="8"/>
  <c r="G356" i="8"/>
  <c r="H356" i="8" s="1"/>
  <c r="G355" i="8"/>
  <c r="G352" i="8"/>
  <c r="H352" i="8" s="1"/>
  <c r="G351" i="8"/>
  <c r="G350" i="8"/>
  <c r="G349" i="8"/>
  <c r="G346" i="8"/>
  <c r="G345" i="8"/>
  <c r="G344" i="8"/>
  <c r="D364" i="8"/>
  <c r="D363" i="8"/>
  <c r="D362" i="8"/>
  <c r="D361" i="8"/>
  <c r="D358" i="8"/>
  <c r="D357" i="8"/>
  <c r="D356" i="8"/>
  <c r="D355" i="8"/>
  <c r="D352" i="8"/>
  <c r="D351" i="8"/>
  <c r="D350" i="8"/>
  <c r="D349" i="8"/>
  <c r="D346" i="8"/>
  <c r="D345" i="8"/>
  <c r="D344" i="8"/>
  <c r="D343" i="8"/>
  <c r="M332" i="8"/>
  <c r="C364" i="8"/>
  <c r="C363" i="8"/>
  <c r="C362" i="8"/>
  <c r="H362" i="8" s="1"/>
  <c r="C352" i="8"/>
  <c r="C351" i="8"/>
  <c r="H351" i="8" s="1"/>
  <c r="C350" i="8"/>
  <c r="F348" i="8"/>
  <c r="H358" i="8"/>
  <c r="H357" i="8"/>
  <c r="H345" i="8"/>
  <c r="H344" i="8"/>
  <c r="G343" i="8"/>
  <c r="C346" i="8"/>
  <c r="C345" i="8"/>
  <c r="C344" i="8"/>
  <c r="G337" i="8"/>
  <c r="G338" i="8" s="1"/>
  <c r="K331" i="8"/>
  <c r="F32" i="8"/>
  <c r="M325" i="8"/>
  <c r="N325" i="8" s="1"/>
  <c r="M324" i="8"/>
  <c r="N324" i="8" s="1"/>
  <c r="M323" i="8"/>
  <c r="N323" i="8" s="1"/>
  <c r="M322" i="8"/>
  <c r="N322" i="8" s="1"/>
  <c r="M321" i="8"/>
  <c r="N321" i="8" s="1"/>
  <c r="M320" i="8"/>
  <c r="N320" i="8" s="1"/>
  <c r="M319" i="8"/>
  <c r="N319" i="8" s="1"/>
  <c r="M318" i="8"/>
  <c r="N318" i="8" s="1"/>
  <c r="M317" i="8"/>
  <c r="N317" i="8" s="1"/>
  <c r="M316" i="8"/>
  <c r="N316" i="8" s="1"/>
  <c r="M315" i="8"/>
  <c r="N315" i="8" s="1"/>
  <c r="M314" i="8"/>
  <c r="N314" i="8" s="1"/>
  <c r="M313" i="8"/>
  <c r="N313" i="8" s="1"/>
  <c r="M312" i="8"/>
  <c r="N312" i="8" s="1"/>
  <c r="M311" i="8"/>
  <c r="N311" i="8" s="1"/>
  <c r="M310" i="8"/>
  <c r="N310" i="8" s="1"/>
  <c r="M309" i="8"/>
  <c r="N309" i="8" s="1"/>
  <c r="M308" i="8"/>
  <c r="N308" i="8" s="1"/>
  <c r="M307" i="8"/>
  <c r="N307" i="8" s="1"/>
  <c r="M306" i="8"/>
  <c r="N306" i="8" s="1"/>
  <c r="M298" i="8"/>
  <c r="M297" i="8"/>
  <c r="M296" i="8"/>
  <c r="N296" i="8" s="1"/>
  <c r="M295" i="8"/>
  <c r="M294" i="8"/>
  <c r="N294" i="8" s="1"/>
  <c r="M293" i="8"/>
  <c r="N293" i="8" s="1"/>
  <c r="M292" i="8"/>
  <c r="M291" i="8"/>
  <c r="N291" i="8" s="1"/>
  <c r="M290" i="8"/>
  <c r="N290" i="8" s="1"/>
  <c r="M289" i="8"/>
  <c r="M288" i="8"/>
  <c r="N288" i="8" s="1"/>
  <c r="M287" i="8"/>
  <c r="N287" i="8" s="1"/>
  <c r="M286" i="8"/>
  <c r="M285" i="8"/>
  <c r="N285" i="8" s="1"/>
  <c r="M284" i="8"/>
  <c r="N284" i="8" s="1"/>
  <c r="M283" i="8"/>
  <c r="M282" i="8"/>
  <c r="N282" i="8" s="1"/>
  <c r="M281" i="8"/>
  <c r="N281" i="8" s="1"/>
  <c r="M280" i="8"/>
  <c r="M279" i="8"/>
  <c r="N279" i="8" s="1"/>
  <c r="M271" i="8"/>
  <c r="M270" i="8"/>
  <c r="M269" i="8"/>
  <c r="N269" i="8" s="1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44" i="8"/>
  <c r="M243" i="8"/>
  <c r="N243" i="8" s="1"/>
  <c r="M242" i="8"/>
  <c r="N242" i="8" s="1"/>
  <c r="M241" i="8"/>
  <c r="M240" i="8"/>
  <c r="N240" i="8" s="1"/>
  <c r="M239" i="8"/>
  <c r="N239" i="8" s="1"/>
  <c r="M238" i="8"/>
  <c r="M237" i="8"/>
  <c r="N237" i="8" s="1"/>
  <c r="M236" i="8"/>
  <c r="N236" i="8" s="1"/>
  <c r="M235" i="8"/>
  <c r="M234" i="8"/>
  <c r="N234" i="8" s="1"/>
  <c r="M233" i="8"/>
  <c r="N233" i="8" s="1"/>
  <c r="M232" i="8"/>
  <c r="M231" i="8"/>
  <c r="N231" i="8" s="1"/>
  <c r="M230" i="8"/>
  <c r="N230" i="8" s="1"/>
  <c r="M229" i="8"/>
  <c r="M228" i="8"/>
  <c r="N228" i="8" s="1"/>
  <c r="M227" i="8"/>
  <c r="N227" i="8" s="1"/>
  <c r="M226" i="8"/>
  <c r="M225" i="8"/>
  <c r="N225" i="8" s="1"/>
  <c r="M217" i="8"/>
  <c r="M216" i="8"/>
  <c r="N216" i="8" s="1"/>
  <c r="M215" i="8"/>
  <c r="N215" i="8" s="1"/>
  <c r="M214" i="8"/>
  <c r="M213" i="8"/>
  <c r="M212" i="8"/>
  <c r="M211" i="8"/>
  <c r="M210" i="8"/>
  <c r="M209" i="8"/>
  <c r="N209" i="8" s="1"/>
  <c r="M208" i="8"/>
  <c r="M207" i="8"/>
  <c r="M206" i="8"/>
  <c r="N206" i="8" s="1"/>
  <c r="M205" i="8"/>
  <c r="M204" i="8"/>
  <c r="M203" i="8"/>
  <c r="N203" i="8" s="1"/>
  <c r="M202" i="8"/>
  <c r="M201" i="8"/>
  <c r="M200" i="8"/>
  <c r="N200" i="8" s="1"/>
  <c r="M199" i="8"/>
  <c r="M198" i="8"/>
  <c r="M190" i="8"/>
  <c r="M189" i="8"/>
  <c r="N189" i="8" s="1"/>
  <c r="M188" i="8"/>
  <c r="M187" i="8"/>
  <c r="M186" i="8"/>
  <c r="N186" i="8" s="1"/>
  <c r="M185" i="8"/>
  <c r="M184" i="8"/>
  <c r="M183" i="8"/>
  <c r="N183" i="8" s="1"/>
  <c r="M182" i="8"/>
  <c r="M181" i="8"/>
  <c r="M180" i="8"/>
  <c r="N180" i="8" s="1"/>
  <c r="M179" i="8"/>
  <c r="M178" i="8"/>
  <c r="M177" i="8"/>
  <c r="N177" i="8" s="1"/>
  <c r="M176" i="8"/>
  <c r="M175" i="8"/>
  <c r="M174" i="8"/>
  <c r="N174" i="8" s="1"/>
  <c r="M173" i="8"/>
  <c r="M172" i="8"/>
  <c r="M171" i="8"/>
  <c r="N171" i="8" s="1"/>
  <c r="M163" i="8"/>
  <c r="M162" i="8"/>
  <c r="N162" i="8" s="1"/>
  <c r="M161" i="8"/>
  <c r="N161" i="8" s="1"/>
  <c r="M160" i="8"/>
  <c r="M159" i="8"/>
  <c r="M158" i="8"/>
  <c r="N158" i="8" s="1"/>
  <c r="M157" i="8"/>
  <c r="M156" i="8"/>
  <c r="M155" i="8"/>
  <c r="N155" i="8" s="1"/>
  <c r="M154" i="8"/>
  <c r="M153" i="8"/>
  <c r="M152" i="8"/>
  <c r="N152" i="8" s="1"/>
  <c r="M151" i="8"/>
  <c r="M150" i="8"/>
  <c r="M149" i="8"/>
  <c r="N149" i="8" s="1"/>
  <c r="M148" i="8"/>
  <c r="M147" i="8"/>
  <c r="M146" i="8"/>
  <c r="N146" i="8" s="1"/>
  <c r="M145" i="8"/>
  <c r="M144" i="8"/>
  <c r="M136" i="8"/>
  <c r="M135" i="8"/>
  <c r="M134" i="8"/>
  <c r="N134" i="8" s="1"/>
  <c r="M133" i="8"/>
  <c r="N133" i="8" s="1"/>
  <c r="M132" i="8"/>
  <c r="N132" i="8" s="1"/>
  <c r="M131" i="8"/>
  <c r="N131" i="8" s="1"/>
  <c r="M130" i="8"/>
  <c r="N130" i="8" s="1"/>
  <c r="M129" i="8"/>
  <c r="N129" i="8" s="1"/>
  <c r="M128" i="8"/>
  <c r="N128" i="8" s="1"/>
  <c r="M127" i="8"/>
  <c r="N127" i="8" s="1"/>
  <c r="M126" i="8"/>
  <c r="N126" i="8" s="1"/>
  <c r="M125" i="8"/>
  <c r="M124" i="8"/>
  <c r="N124" i="8" s="1"/>
  <c r="M123" i="8"/>
  <c r="N123" i="8" s="1"/>
  <c r="M122" i="8"/>
  <c r="M121" i="8"/>
  <c r="N121" i="8" s="1"/>
  <c r="M120" i="8"/>
  <c r="N120" i="8" s="1"/>
  <c r="M119" i="8"/>
  <c r="N119" i="8" s="1"/>
  <c r="M118" i="8"/>
  <c r="N118" i="8" s="1"/>
  <c r="M117" i="8"/>
  <c r="N117" i="8" s="1"/>
  <c r="M109" i="8"/>
  <c r="M108" i="8"/>
  <c r="N108" i="8" s="1"/>
  <c r="M107" i="8"/>
  <c r="M106" i="8"/>
  <c r="N106" i="8" s="1"/>
  <c r="M105" i="8"/>
  <c r="N105" i="8" s="1"/>
  <c r="M104" i="8"/>
  <c r="M103" i="8"/>
  <c r="N103" i="8" s="1"/>
  <c r="M102" i="8"/>
  <c r="N102" i="8" s="1"/>
  <c r="M101" i="8"/>
  <c r="N101" i="8" s="1"/>
  <c r="M100" i="8"/>
  <c r="N100" i="8" s="1"/>
  <c r="M99" i="8"/>
  <c r="N99" i="8" s="1"/>
  <c r="M98" i="8"/>
  <c r="N98" i="8" s="1"/>
  <c r="M97" i="8"/>
  <c r="N97" i="8" s="1"/>
  <c r="M96" i="8"/>
  <c r="N96" i="8" s="1"/>
  <c r="M95" i="8"/>
  <c r="N95" i="8" s="1"/>
  <c r="M94" i="8"/>
  <c r="N94" i="8" s="1"/>
  <c r="M93" i="8"/>
  <c r="N93" i="8" s="1"/>
  <c r="M92" i="8"/>
  <c r="M91" i="8"/>
  <c r="N91" i="8" s="1"/>
  <c r="M90" i="8"/>
  <c r="N90" i="8" s="1"/>
  <c r="M82" i="8"/>
  <c r="N82" i="8" s="1"/>
  <c r="M81" i="8"/>
  <c r="N81" i="8" s="1"/>
  <c r="M80" i="8"/>
  <c r="N80" i="8" s="1"/>
  <c r="M79" i="8"/>
  <c r="N79" i="8" s="1"/>
  <c r="M78" i="8"/>
  <c r="N78" i="8" s="1"/>
  <c r="M77" i="8"/>
  <c r="N77" i="8" s="1"/>
  <c r="M76" i="8"/>
  <c r="N76" i="8" s="1"/>
  <c r="M75" i="8"/>
  <c r="N75" i="8" s="1"/>
  <c r="M74" i="8"/>
  <c r="N74" i="8" s="1"/>
  <c r="M73" i="8"/>
  <c r="N73" i="8" s="1"/>
  <c r="M72" i="8"/>
  <c r="N72" i="8" s="1"/>
  <c r="M71" i="8"/>
  <c r="N71" i="8" s="1"/>
  <c r="M70" i="8"/>
  <c r="N70" i="8" s="1"/>
  <c r="M69" i="8"/>
  <c r="N69" i="8" s="1"/>
  <c r="M68" i="8"/>
  <c r="N68" i="8" s="1"/>
  <c r="M67" i="8"/>
  <c r="N67" i="8" s="1"/>
  <c r="M66" i="8"/>
  <c r="N66" i="8" s="1"/>
  <c r="M65" i="8"/>
  <c r="M64" i="8"/>
  <c r="N64" i="8" s="1"/>
  <c r="M63" i="8"/>
  <c r="N63" i="8" s="1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H364" i="8" l="1"/>
  <c r="H350" i="8"/>
  <c r="H346" i="8"/>
  <c r="G336" i="8"/>
  <c r="N144" i="8"/>
  <c r="N104" i="8"/>
  <c r="N122" i="8"/>
  <c r="N198" i="8"/>
  <c r="N226" i="8"/>
  <c r="N235" i="8"/>
  <c r="N244" i="8"/>
  <c r="N257" i="8"/>
  <c r="N182" i="8"/>
  <c r="N210" i="8"/>
  <c r="N232" i="8"/>
  <c r="N241" i="8"/>
  <c r="N292" i="8"/>
  <c r="N258" i="8"/>
  <c r="N173" i="8"/>
  <c r="N207" i="8"/>
  <c r="N229" i="8"/>
  <c r="N238" i="8"/>
  <c r="N289" i="8"/>
  <c r="N212" i="8"/>
  <c r="N255" i="8"/>
  <c r="N147" i="8"/>
  <c r="N213" i="8"/>
  <c r="N260" i="8"/>
  <c r="N267" i="8"/>
  <c r="N283" i="8"/>
  <c r="N156" i="8"/>
  <c r="N270" i="8"/>
  <c r="N286" i="8"/>
  <c r="N295" i="8"/>
  <c r="N176" i="8"/>
  <c r="N185" i="8"/>
  <c r="N201" i="8"/>
  <c r="N264" i="8"/>
  <c r="N297" i="8"/>
  <c r="N107" i="8"/>
  <c r="N254" i="8"/>
  <c r="N261" i="8"/>
  <c r="N280" i="8"/>
  <c r="N266" i="8"/>
  <c r="N179" i="8"/>
  <c r="N188" i="8"/>
  <c r="N204" i="8"/>
  <c r="N252" i="8"/>
  <c r="N263" i="8"/>
  <c r="N298" i="8"/>
  <c r="N271" i="8"/>
  <c r="N253" i="8"/>
  <c r="N256" i="8"/>
  <c r="N259" i="8"/>
  <c r="N262" i="8"/>
  <c r="N265" i="8"/>
  <c r="N268" i="8"/>
  <c r="N202" i="8"/>
  <c r="N208" i="8"/>
  <c r="N217" i="8"/>
  <c r="N199" i="8"/>
  <c r="N205" i="8"/>
  <c r="N211" i="8"/>
  <c r="N214" i="8"/>
  <c r="N92" i="8"/>
  <c r="N125" i="8"/>
  <c r="N150" i="8"/>
  <c r="N135" i="8"/>
  <c r="N153" i="8"/>
  <c r="N172" i="8"/>
  <c r="N175" i="8"/>
  <c r="N178" i="8"/>
  <c r="N181" i="8"/>
  <c r="N184" i="8"/>
  <c r="N187" i="8"/>
  <c r="N190" i="8"/>
  <c r="N163" i="8"/>
  <c r="N160" i="8"/>
  <c r="N159" i="8"/>
  <c r="N145" i="8"/>
  <c r="N148" i="8"/>
  <c r="N151" i="8"/>
  <c r="N154" i="8"/>
  <c r="N157" i="8"/>
  <c r="N136" i="8"/>
  <c r="N109" i="8"/>
  <c r="N16" i="8"/>
  <c r="N17" i="8"/>
  <c r="N22" i="8"/>
  <c r="N23" i="8"/>
  <c r="N28" i="8"/>
  <c r="N11" i="8"/>
  <c r="N29" i="8"/>
  <c r="N18" i="8"/>
  <c r="N24" i="8"/>
  <c r="N65" i="8"/>
  <c r="N26" i="8"/>
  <c r="N12" i="8"/>
  <c r="N30" i="8"/>
  <c r="N13" i="8"/>
  <c r="N19" i="8"/>
  <c r="N25" i="8"/>
  <c r="N14" i="8"/>
  <c r="N20" i="8"/>
  <c r="N15" i="8"/>
  <c r="N21" i="8"/>
  <c r="N27" i="8"/>
  <c r="M50" i="8" l="1"/>
  <c r="N50" i="8" s="1"/>
  <c r="M56" i="8" l="1"/>
  <c r="M55" i="8"/>
  <c r="M54" i="8"/>
  <c r="M53" i="8"/>
  <c r="M52" i="8"/>
  <c r="M51" i="8"/>
  <c r="M47" i="8"/>
  <c r="M49" i="8"/>
  <c r="M48" i="8"/>
  <c r="M46" i="8"/>
  <c r="M45" i="8"/>
  <c r="M44" i="8"/>
  <c r="M43" i="8"/>
  <c r="M42" i="8"/>
  <c r="M41" i="8"/>
  <c r="M40" i="8"/>
  <c r="M39" i="8"/>
  <c r="M38" i="8"/>
  <c r="M37" i="8"/>
  <c r="N40" i="8" l="1"/>
  <c r="N53" i="8"/>
  <c r="N41" i="8"/>
  <c r="N48" i="8"/>
  <c r="N54" i="8"/>
  <c r="N42" i="8"/>
  <c r="N49" i="8"/>
  <c r="N55" i="8"/>
  <c r="N37" i="8"/>
  <c r="N43" i="8"/>
  <c r="N47" i="8"/>
  <c r="N56" i="8"/>
  <c r="N38" i="8"/>
  <c r="N44" i="8"/>
  <c r="N39" i="8"/>
  <c r="N45" i="8"/>
  <c r="N52" i="8"/>
  <c r="N46" i="8"/>
  <c r="N51" i="8"/>
  <c r="AG283" i="8"/>
  <c r="W181" i="8"/>
  <c r="AB242" i="8"/>
  <c r="AB66" i="8"/>
  <c r="AG17" i="8"/>
  <c r="P232" i="8"/>
  <c r="AG101" i="8"/>
  <c r="AG225" i="8"/>
  <c r="AB148" i="8"/>
  <c r="AG175" i="8"/>
  <c r="AL231" i="8"/>
  <c r="AG134" i="8"/>
  <c r="AB309" i="8"/>
  <c r="P133" i="8"/>
  <c r="P28" i="8"/>
  <c r="AL271" i="8"/>
  <c r="AL199" i="8"/>
  <c r="W68" i="8"/>
  <c r="AG292" i="8"/>
  <c r="AB279" i="8"/>
  <c r="AL172" i="8"/>
  <c r="AB270" i="8"/>
  <c r="AG259" i="8"/>
  <c r="W158" i="8"/>
  <c r="AG43" i="8"/>
  <c r="AL267" i="8"/>
  <c r="P199" i="8"/>
  <c r="P67" i="8"/>
  <c r="AL45" i="8"/>
  <c r="AL18" i="8"/>
  <c r="W177" i="8"/>
  <c r="AG11" i="8"/>
  <c r="P40" i="8"/>
  <c r="AB318" i="8"/>
  <c r="AL288" i="8"/>
  <c r="AL72" i="8"/>
  <c r="P120" i="8"/>
  <c r="AB22" i="8"/>
  <c r="P106" i="8"/>
  <c r="W235" i="8"/>
  <c r="AL162" i="8"/>
  <c r="AB298" i="8"/>
  <c r="W295" i="8"/>
  <c r="AB310" i="8"/>
  <c r="AB174" i="8"/>
  <c r="AL217" i="8"/>
  <c r="P266" i="8"/>
  <c r="AB130" i="8"/>
  <c r="AL227" i="8"/>
  <c r="P76" i="8"/>
  <c r="W134" i="8"/>
  <c r="P252" i="8"/>
  <c r="P237" i="8"/>
  <c r="W183" i="8"/>
  <c r="AB204" i="8"/>
  <c r="AG77" i="8"/>
  <c r="W157" i="8"/>
  <c r="W210" i="8"/>
  <c r="P100" i="8"/>
  <c r="W258" i="8"/>
  <c r="AG117" i="8"/>
  <c r="W311" i="8"/>
  <c r="P50" i="8"/>
  <c r="P163" i="8"/>
  <c r="AB317" i="8"/>
  <c r="AB128" i="8"/>
  <c r="AL23" i="8"/>
  <c r="AB232" i="8"/>
  <c r="AL128" i="8"/>
  <c r="P233" i="8"/>
  <c r="P186" i="8"/>
  <c r="P177" i="8"/>
  <c r="AB188" i="8"/>
  <c r="P322" i="8"/>
  <c r="AG42" i="8"/>
  <c r="AG80" i="8"/>
  <c r="AB176" i="8"/>
  <c r="P316" i="8"/>
  <c r="AB50" i="8"/>
  <c r="AL73" i="8"/>
  <c r="AB124" i="8"/>
  <c r="P214" i="8"/>
  <c r="AG107" i="8"/>
  <c r="AL157" i="8"/>
  <c r="AB63" i="8"/>
  <c r="P312" i="8"/>
  <c r="AB155" i="8"/>
  <c r="W296" i="8"/>
  <c r="AB321" i="8"/>
  <c r="W118" i="8"/>
  <c r="W106" i="8"/>
  <c r="AL74" i="8"/>
  <c r="P200" i="8"/>
  <c r="AG69" i="8"/>
  <c r="AB324" i="8"/>
  <c r="AB183" i="8"/>
  <c r="W28" i="8"/>
  <c r="AL252" i="8"/>
  <c r="AG212" i="8"/>
  <c r="AL118" i="8"/>
  <c r="AL43" i="8"/>
  <c r="AG179" i="8"/>
  <c r="P267" i="8"/>
  <c r="P176" i="8"/>
  <c r="W19" i="8"/>
  <c r="AG208" i="8"/>
  <c r="AL95" i="8"/>
  <c r="W73" i="8"/>
  <c r="AL176" i="8"/>
  <c r="AL206" i="8"/>
  <c r="AB43" i="8"/>
  <c r="W149" i="8"/>
  <c r="W71" i="8"/>
  <c r="W298" i="8"/>
  <c r="AL235" i="8"/>
  <c r="AB198" i="8"/>
  <c r="AL121" i="8"/>
  <c r="AB316" i="8"/>
  <c r="W128" i="8"/>
  <c r="P279" i="8"/>
  <c r="AG63" i="8"/>
  <c r="P315" i="8"/>
  <c r="AL258" i="8"/>
  <c r="AB282" i="8"/>
  <c r="P51" i="8"/>
  <c r="AG132" i="8"/>
  <c r="AB314" i="8"/>
  <c r="AL265" i="8"/>
  <c r="AL280" i="8"/>
  <c r="AG234" i="8"/>
  <c r="AG100" i="8"/>
  <c r="AG227" i="8"/>
  <c r="AG319" i="8"/>
  <c r="AG198" i="8"/>
  <c r="P101" i="8"/>
  <c r="AB261" i="8"/>
  <c r="AB189" i="8"/>
  <c r="AL244" i="8"/>
  <c r="AL323" i="8"/>
  <c r="AL215" i="8"/>
  <c r="AL322" i="8"/>
  <c r="P213" i="8"/>
  <c r="AL130" i="8"/>
  <c r="AB209" i="8"/>
  <c r="AG18" i="8"/>
  <c r="AB255" i="8"/>
  <c r="AG317" i="8"/>
  <c r="AB30" i="8"/>
  <c r="P239" i="8"/>
  <c r="P103" i="8"/>
  <c r="AG308" i="8"/>
  <c r="AL187" i="8"/>
  <c r="AB21" i="8"/>
  <c r="AB201" i="8"/>
  <c r="AB12" i="8"/>
  <c r="W253" i="8"/>
  <c r="AL239" i="8"/>
  <c r="AL163" i="8"/>
  <c r="AG226" i="8"/>
  <c r="P183" i="8"/>
  <c r="AG235" i="8"/>
  <c r="AB235" i="8"/>
  <c r="AB253" i="8"/>
  <c r="AB262" i="8"/>
  <c r="W11" i="8"/>
  <c r="AG20" i="8"/>
  <c r="P320" i="8"/>
  <c r="W315" i="8"/>
  <c r="AG244" i="8"/>
  <c r="P128" i="8"/>
  <c r="AB228" i="8"/>
  <c r="AL173" i="8"/>
  <c r="AB184" i="8"/>
  <c r="AL151" i="8"/>
  <c r="AB25" i="8"/>
  <c r="AB291" i="8"/>
  <c r="AG261" i="8"/>
  <c r="AB134" i="8"/>
  <c r="W256" i="8"/>
  <c r="AB144" i="8"/>
  <c r="AG290" i="8"/>
  <c r="P294" i="8"/>
  <c r="W76" i="8"/>
  <c r="AG323" i="8"/>
  <c r="AB135" i="8"/>
  <c r="AB265" i="8"/>
  <c r="AB182" i="8"/>
  <c r="P264" i="8"/>
  <c r="AB98" i="8"/>
  <c r="AB320" i="8"/>
  <c r="W282" i="8"/>
  <c r="AB157" i="8"/>
  <c r="AG123" i="8"/>
  <c r="P225" i="8"/>
  <c r="W236" i="8"/>
  <c r="P290" i="8"/>
  <c r="P81" i="8"/>
  <c r="AG29" i="8"/>
  <c r="P291" i="8"/>
  <c r="W90" i="8"/>
  <c r="AL266" i="8"/>
  <c r="AL99" i="8"/>
  <c r="AB94" i="8"/>
  <c r="AG312" i="8"/>
  <c r="P93" i="8"/>
  <c r="AB322" i="8"/>
  <c r="AL147" i="8"/>
  <c r="AL203" i="8"/>
  <c r="P63" i="8"/>
  <c r="AG97" i="8"/>
  <c r="AG232" i="8"/>
  <c r="P91" i="8"/>
  <c r="P211" i="8"/>
  <c r="AB238" i="8"/>
  <c r="W81" i="8"/>
  <c r="AL14" i="8"/>
  <c r="AG325" i="8"/>
  <c r="AG26" i="8"/>
  <c r="AB151" i="8"/>
  <c r="AG136" i="8"/>
  <c r="W237" i="8"/>
  <c r="P241" i="8"/>
  <c r="AG286" i="8"/>
  <c r="W78" i="8"/>
  <c r="W234" i="8"/>
  <c r="P68" i="8"/>
  <c r="AG44" i="8"/>
  <c r="AL132" i="8"/>
  <c r="AG256" i="8"/>
  <c r="W309" i="8"/>
  <c r="AG148" i="8"/>
  <c r="AB23" i="8"/>
  <c r="AL211" i="8"/>
  <c r="AB287" i="8"/>
  <c r="W100" i="8"/>
  <c r="AG258" i="8"/>
  <c r="AB161" i="8"/>
  <c r="W91" i="8"/>
  <c r="P288" i="8"/>
  <c r="AL16" i="8"/>
  <c r="AB296" i="8"/>
  <c r="W317" i="8"/>
  <c r="AL103" i="8"/>
  <c r="AG128" i="8"/>
  <c r="W257" i="8"/>
  <c r="AG265" i="8"/>
  <c r="AB103" i="8"/>
  <c r="W254" i="8"/>
  <c r="AL94" i="8"/>
  <c r="P25" i="8"/>
  <c r="AL241" i="8"/>
  <c r="W244" i="8"/>
  <c r="AL67" i="8"/>
  <c r="AB323" i="8"/>
  <c r="AB64" i="8"/>
  <c r="W325" i="8"/>
  <c r="AB226" i="8"/>
  <c r="P102" i="8"/>
  <c r="P240" i="8"/>
  <c r="AB295" i="8"/>
  <c r="W226" i="8"/>
  <c r="W119" i="8"/>
  <c r="P122" i="8"/>
  <c r="P97" i="8"/>
  <c r="AB121" i="8"/>
  <c r="W133" i="8"/>
  <c r="AL108" i="8"/>
  <c r="AB181" i="8"/>
  <c r="AL207" i="8"/>
  <c r="AL283" i="8"/>
  <c r="AL48" i="8"/>
  <c r="P203" i="8"/>
  <c r="AB56" i="8"/>
  <c r="AB67" i="8"/>
  <c r="W123" i="8"/>
  <c r="AB119" i="8"/>
  <c r="AL177" i="8"/>
  <c r="W186" i="8"/>
  <c r="P307" i="8"/>
  <c r="AB205" i="8"/>
  <c r="AB70" i="8"/>
  <c r="AB286" i="8"/>
  <c r="AL51" i="8"/>
  <c r="AL263" i="8"/>
  <c r="AG288" i="8"/>
  <c r="AB42" i="8"/>
  <c r="W47" i="8"/>
  <c r="W66" i="8"/>
  <c r="P230" i="8"/>
  <c r="AB146" i="8"/>
  <c r="P145" i="8"/>
  <c r="AB256" i="8"/>
  <c r="P20" i="8"/>
  <c r="W292" i="8"/>
  <c r="W202" i="8"/>
  <c r="AL216" i="8"/>
  <c r="P79" i="8"/>
  <c r="W287" i="8"/>
  <c r="AB230" i="8"/>
  <c r="W146" i="8"/>
  <c r="AL201" i="8"/>
  <c r="AL97" i="8"/>
  <c r="AG75" i="8"/>
  <c r="AG282" i="8"/>
  <c r="AB179" i="8"/>
  <c r="P19" i="8"/>
  <c r="AB118" i="8"/>
  <c r="AL123" i="8"/>
  <c r="AL13" i="8"/>
  <c r="AG207" i="8"/>
  <c r="AL92" i="8"/>
  <c r="W243" i="8"/>
  <c r="AB107" i="8"/>
  <c r="P236" i="8"/>
  <c r="AG50" i="8"/>
  <c r="P54" i="8"/>
  <c r="AB216" i="8"/>
  <c r="AL309" i="8"/>
  <c r="P24" i="8"/>
  <c r="AG200" i="8"/>
  <c r="AL209" i="8"/>
  <c r="P71" i="8"/>
  <c r="W213" i="8"/>
  <c r="W64" i="8"/>
  <c r="P319" i="8"/>
  <c r="AL40" i="8"/>
  <c r="AL171" i="8"/>
  <c r="AL182" i="8"/>
  <c r="AB264" i="8"/>
  <c r="AL122" i="8"/>
  <c r="AB307" i="8"/>
  <c r="AL179" i="8"/>
  <c r="AB99" i="8"/>
  <c r="AB312" i="8"/>
  <c r="W289" i="8"/>
  <c r="W74" i="8"/>
  <c r="P96" i="8"/>
  <c r="AB306" i="8"/>
  <c r="AG206" i="8"/>
  <c r="AG106" i="8"/>
  <c r="P107" i="8"/>
  <c r="AG71" i="8"/>
  <c r="W29" i="8"/>
  <c r="AB126" i="8"/>
  <c r="P80" i="8"/>
  <c r="AB91" i="8"/>
  <c r="P261" i="8"/>
  <c r="P134" i="8"/>
  <c r="AL102" i="8"/>
  <c r="W175" i="8"/>
  <c r="P265" i="8"/>
  <c r="AL254" i="8"/>
  <c r="AG314" i="8"/>
  <c r="AG158" i="8"/>
  <c r="P104" i="8"/>
  <c r="W176" i="8"/>
  <c r="W13" i="8"/>
  <c r="AG239" i="8"/>
  <c r="AB74" i="8"/>
  <c r="AL214" i="8"/>
  <c r="P12" i="8"/>
  <c r="P158" i="8"/>
  <c r="AG252" i="8"/>
  <c r="W163" i="8"/>
  <c r="AG95" i="8"/>
  <c r="AG54" i="8"/>
  <c r="AG182" i="8"/>
  <c r="P18" i="8"/>
  <c r="P187" i="8"/>
  <c r="W161" i="8"/>
  <c r="W12" i="8"/>
  <c r="AB49" i="8"/>
  <c r="AL310" i="8"/>
  <c r="W105" i="8"/>
  <c r="AL260" i="8"/>
  <c r="W259" i="8"/>
  <c r="AB93" i="8"/>
  <c r="P64" i="8"/>
  <c r="AG130" i="8"/>
  <c r="W37" i="8"/>
  <c r="W188" i="8"/>
  <c r="AL154" i="8"/>
  <c r="W184" i="8"/>
  <c r="AL52" i="8"/>
  <c r="W63" i="8"/>
  <c r="AB77" i="8"/>
  <c r="AL106" i="8"/>
  <c r="P323" i="8"/>
  <c r="AG19" i="8"/>
  <c r="AG135" i="8"/>
  <c r="AB13" i="8"/>
  <c r="AL295" i="8"/>
  <c r="P153" i="8"/>
  <c r="P321" i="8"/>
  <c r="AG155" i="8"/>
  <c r="AL317" i="8"/>
  <c r="AB178" i="8"/>
  <c r="AL279" i="8"/>
  <c r="W97" i="8"/>
  <c r="AL291" i="8"/>
  <c r="AG253" i="8"/>
  <c r="AB283" i="8"/>
  <c r="AB311" i="8"/>
  <c r="AB120" i="8"/>
  <c r="P75" i="8"/>
  <c r="AG284" i="8"/>
  <c r="W205" i="8"/>
  <c r="AG176" i="8"/>
  <c r="P189" i="8"/>
  <c r="AL213" i="8"/>
  <c r="AL174" i="8"/>
  <c r="AB229" i="8"/>
  <c r="P202" i="8"/>
  <c r="AB24" i="8"/>
  <c r="AL101" i="8"/>
  <c r="W20" i="8"/>
  <c r="W225" i="8"/>
  <c r="AG213" i="8"/>
  <c r="W291" i="8"/>
  <c r="W70" i="8"/>
  <c r="AG120" i="8"/>
  <c r="AL313" i="8"/>
  <c r="P162" i="8"/>
  <c r="AG99" i="8"/>
  <c r="P188" i="8"/>
  <c r="P258" i="8"/>
  <c r="AL240" i="8"/>
  <c r="AB163" i="8"/>
  <c r="W232" i="8"/>
  <c r="AL155" i="8"/>
  <c r="AB199" i="8"/>
  <c r="AB95" i="8"/>
  <c r="W313" i="8"/>
  <c r="AL226" i="8"/>
  <c r="AL46" i="8"/>
  <c r="P295" i="8"/>
  <c r="P15" i="8"/>
  <c r="AB186" i="8"/>
  <c r="AB53" i="8"/>
  <c r="P181" i="8"/>
  <c r="AL264" i="8"/>
  <c r="W281" i="8"/>
  <c r="W135" i="8"/>
  <c r="AL77" i="8"/>
  <c r="W318" i="8"/>
  <c r="W214" i="8"/>
  <c r="AB19" i="8"/>
  <c r="AG108" i="8"/>
  <c r="AL78" i="8"/>
  <c r="AB39" i="8"/>
  <c r="AL49" i="8"/>
  <c r="AL37" i="8"/>
  <c r="W261" i="8"/>
  <c r="AB78" i="8"/>
  <c r="P226" i="8"/>
  <c r="P314" i="8"/>
  <c r="P48" i="8"/>
  <c r="AG318" i="8"/>
  <c r="AB79" i="8"/>
  <c r="AL308" i="8"/>
  <c r="AL29" i="8"/>
  <c r="P271" i="8"/>
  <c r="W312" i="8"/>
  <c r="AB263" i="8"/>
  <c r="AG65" i="8"/>
  <c r="AB325" i="8"/>
  <c r="W46" i="8"/>
  <c r="AG161" i="8"/>
  <c r="AG322" i="8"/>
  <c r="AG157" i="8"/>
  <c r="W279" i="8"/>
  <c r="AL90" i="8"/>
  <c r="AB292" i="8"/>
  <c r="W319" i="8"/>
  <c r="P317" i="8"/>
  <c r="P208" i="8"/>
  <c r="AG307" i="8"/>
  <c r="AG109" i="8"/>
  <c r="AG118" i="8"/>
  <c r="AL144" i="8"/>
  <c r="AL282" i="8"/>
  <c r="AG204" i="8"/>
  <c r="AB180" i="8"/>
  <c r="AG316" i="8"/>
  <c r="AB254" i="8"/>
  <c r="P284" i="8"/>
  <c r="P77" i="8"/>
  <c r="AB152" i="8"/>
  <c r="W98" i="8"/>
  <c r="P39" i="8"/>
  <c r="AG37" i="8"/>
  <c r="P182" i="8"/>
  <c r="AL25" i="8"/>
  <c r="AG39" i="8"/>
  <c r="AG306" i="8"/>
  <c r="AG151" i="8"/>
  <c r="AG187" i="8"/>
  <c r="W179" i="8"/>
  <c r="P132" i="8"/>
  <c r="AL228" i="8"/>
  <c r="P298" i="8"/>
  <c r="AL55" i="8"/>
  <c r="AB185" i="8"/>
  <c r="P74" i="8"/>
  <c r="AL127" i="8"/>
  <c r="P121" i="8"/>
  <c r="P26" i="8"/>
  <c r="W124" i="8"/>
  <c r="P29" i="8"/>
  <c r="AL232" i="8"/>
  <c r="AG171" i="8"/>
  <c r="AL39" i="8"/>
  <c r="W267" i="8"/>
  <c r="AB44" i="8"/>
  <c r="AL11" i="8"/>
  <c r="W48" i="8"/>
  <c r="W79" i="8"/>
  <c r="AL314" i="8"/>
  <c r="AG260" i="8"/>
  <c r="W307" i="8"/>
  <c r="AB259" i="8"/>
  <c r="AL145" i="8"/>
  <c r="AL161" i="8"/>
  <c r="AL117" i="8"/>
  <c r="P292" i="8"/>
  <c r="W294" i="8"/>
  <c r="W155" i="8"/>
  <c r="AG124" i="8"/>
  <c r="AL292" i="8"/>
  <c r="AB100" i="8"/>
  <c r="AB281" i="8"/>
  <c r="P184" i="8"/>
  <c r="AL66" i="8"/>
  <c r="AL243" i="8"/>
  <c r="AL27" i="8"/>
  <c r="AL134" i="8"/>
  <c r="AL75" i="8"/>
  <c r="AL69" i="8"/>
  <c r="AL296" i="8"/>
  <c r="AG180" i="8"/>
  <c r="W51" i="8"/>
  <c r="W240" i="8"/>
  <c r="AB149" i="8"/>
  <c r="AB288" i="8"/>
  <c r="AG76" i="8"/>
  <c r="AL318" i="8"/>
  <c r="P146" i="8"/>
  <c r="AB122" i="8"/>
  <c r="P69" i="8"/>
  <c r="W231" i="8"/>
  <c r="W268" i="8"/>
  <c r="W92" i="8"/>
  <c r="AL259" i="8"/>
  <c r="AG203" i="8"/>
  <c r="P309" i="8"/>
  <c r="AL306" i="8"/>
  <c r="AG189" i="8"/>
  <c r="AG25" i="8"/>
  <c r="W72" i="8"/>
  <c r="W17" i="8"/>
  <c r="AL135" i="8"/>
  <c r="P23" i="8"/>
  <c r="AB284" i="8"/>
  <c r="AG202" i="8"/>
  <c r="AG131" i="8"/>
  <c r="AG214" i="8"/>
  <c r="P94" i="8"/>
  <c r="AG309" i="8"/>
  <c r="AB132" i="8"/>
  <c r="AG74" i="8"/>
  <c r="AB243" i="8"/>
  <c r="AG149" i="8"/>
  <c r="AB68" i="8"/>
  <c r="W152" i="8"/>
  <c r="AL93" i="8"/>
  <c r="AL290" i="8"/>
  <c r="P154" i="8"/>
  <c r="P144" i="8"/>
  <c r="AG23" i="8"/>
  <c r="AL119" i="8"/>
  <c r="AG205" i="8"/>
  <c r="W52" i="8"/>
  <c r="AB96" i="8"/>
  <c r="AG49" i="8"/>
  <c r="AL325" i="8"/>
  <c r="P257" i="8"/>
  <c r="P229" i="8"/>
  <c r="W49" i="8"/>
  <c r="AL80" i="8"/>
  <c r="AB38" i="8"/>
  <c r="W264" i="8"/>
  <c r="W125" i="8"/>
  <c r="AB315" i="8"/>
  <c r="AG294" i="8"/>
  <c r="W323" i="8"/>
  <c r="W266" i="8"/>
  <c r="P152" i="8"/>
  <c r="P175" i="8"/>
  <c r="AG296" i="8"/>
  <c r="W316" i="8"/>
  <c r="AG159" i="8"/>
  <c r="AG105" i="8"/>
  <c r="W293" i="8"/>
  <c r="P296" i="8"/>
  <c r="AL56" i="8"/>
  <c r="AL38" i="8"/>
  <c r="AL198" i="8"/>
  <c r="AB51" i="8"/>
  <c r="W190" i="8"/>
  <c r="W242" i="8"/>
  <c r="W173" i="8"/>
  <c r="AL70" i="8"/>
  <c r="AB260" i="8"/>
  <c r="AG267" i="8"/>
  <c r="AG255" i="8"/>
  <c r="AG263" i="8"/>
  <c r="AB15" i="8"/>
  <c r="AL238" i="8"/>
  <c r="AG201" i="8"/>
  <c r="AG126" i="8"/>
  <c r="P255" i="8"/>
  <c r="AB200" i="8"/>
  <c r="AG281" i="8"/>
  <c r="AB129" i="8"/>
  <c r="AG21" i="8"/>
  <c r="W233" i="8"/>
  <c r="W129" i="8"/>
  <c r="AG280" i="8"/>
  <c r="AL47" i="8"/>
  <c r="AB47" i="8"/>
  <c r="P254" i="8"/>
  <c r="AL20" i="8"/>
  <c r="AG270" i="8"/>
  <c r="P109" i="8"/>
  <c r="AG81" i="8"/>
  <c r="W154" i="8"/>
  <c r="AG79" i="8"/>
  <c r="P149" i="8"/>
  <c r="W239" i="8"/>
  <c r="AL82" i="8"/>
  <c r="AB210" i="8"/>
  <c r="P27" i="8"/>
  <c r="AB240" i="8"/>
  <c r="W42" i="8"/>
  <c r="AB236" i="8"/>
  <c r="AG64" i="8"/>
  <c r="P99" i="8"/>
  <c r="P150" i="8"/>
  <c r="W308" i="8"/>
  <c r="AG262" i="8"/>
  <c r="P117" i="8"/>
  <c r="P210" i="8"/>
  <c r="W130" i="8"/>
  <c r="W171" i="8"/>
  <c r="W285" i="8"/>
  <c r="AL19" i="8"/>
  <c r="AL96" i="8"/>
  <c r="AG82" i="8"/>
  <c r="AL312" i="8"/>
  <c r="P253" i="8"/>
  <c r="AL286" i="8"/>
  <c r="AL229" i="8"/>
  <c r="AG177" i="8"/>
  <c r="AG211" i="8"/>
  <c r="P16" i="8"/>
  <c r="AG229" i="8"/>
  <c r="W271" i="8"/>
  <c r="AG183" i="8"/>
  <c r="AL186" i="8"/>
  <c r="P42" i="8"/>
  <c r="W314" i="8"/>
  <c r="AG104" i="8"/>
  <c r="AL298" i="8"/>
  <c r="AB26" i="8"/>
  <c r="AG173" i="8"/>
  <c r="AL129" i="8"/>
  <c r="W178" i="8"/>
  <c r="AL281" i="8"/>
  <c r="AL30" i="8"/>
  <c r="P129" i="8"/>
  <c r="P155" i="8"/>
  <c r="AB290" i="8"/>
  <c r="AL109" i="8"/>
  <c r="W283" i="8"/>
  <c r="P105" i="8"/>
  <c r="AG153" i="8"/>
  <c r="P65" i="8"/>
  <c r="AL257" i="8"/>
  <c r="AG236" i="8"/>
  <c r="W284" i="8"/>
  <c r="AB80" i="8"/>
  <c r="AL98" i="8"/>
  <c r="AG125" i="8"/>
  <c r="AL234" i="8"/>
  <c r="AG209" i="8"/>
  <c r="AB65" i="8"/>
  <c r="W207" i="8"/>
  <c r="AB208" i="8"/>
  <c r="P179" i="8"/>
  <c r="AL131" i="8"/>
  <c r="AL324" i="8"/>
  <c r="AG48" i="8"/>
  <c r="AG91" i="8"/>
  <c r="AB73" i="8"/>
  <c r="AG28" i="8"/>
  <c r="AL210" i="8"/>
  <c r="P46" i="8"/>
  <c r="AB105" i="8"/>
  <c r="P147" i="8"/>
  <c r="AB90" i="8"/>
  <c r="AL205" i="8"/>
  <c r="P159" i="8"/>
  <c r="AB17" i="8"/>
  <c r="AG40" i="8"/>
  <c r="W99" i="8"/>
  <c r="AB206" i="8"/>
  <c r="W147" i="8"/>
  <c r="AL268" i="8"/>
  <c r="AL124" i="8"/>
  <c r="W132" i="8"/>
  <c r="AG70" i="8"/>
  <c r="AB231" i="8"/>
  <c r="AL28" i="8"/>
  <c r="P198" i="8"/>
  <c r="AG298" i="8"/>
  <c r="P297" i="8"/>
  <c r="P78" i="8"/>
  <c r="P172" i="8"/>
  <c r="AB48" i="8"/>
  <c r="AB258" i="8"/>
  <c r="AG199" i="8"/>
  <c r="W263" i="8"/>
  <c r="W229" i="8"/>
  <c r="AG241" i="8"/>
  <c r="AL136" i="8"/>
  <c r="AG320" i="8"/>
  <c r="AG186" i="8"/>
  <c r="AB97" i="8"/>
  <c r="AG68" i="8"/>
  <c r="AB28" i="8"/>
  <c r="AB225" i="8"/>
  <c r="P82" i="8"/>
  <c r="AL79" i="8"/>
  <c r="P118" i="8"/>
  <c r="AG102" i="8"/>
  <c r="P136" i="8"/>
  <c r="AB102" i="8"/>
  <c r="W185" i="8"/>
  <c r="AB133" i="8"/>
  <c r="AB82" i="8"/>
  <c r="AG22" i="8"/>
  <c r="P30" i="8"/>
  <c r="W14" i="8"/>
  <c r="AG233" i="8"/>
  <c r="AG238" i="8"/>
  <c r="AL285" i="8"/>
  <c r="AB308" i="8"/>
  <c r="P92" i="8"/>
  <c r="AL175" i="8"/>
  <c r="AL200" i="8"/>
  <c r="AG315" i="8"/>
  <c r="W180" i="8"/>
  <c r="AL253" i="8"/>
  <c r="W200" i="8"/>
  <c r="AB75" i="8"/>
  <c r="AG152" i="8"/>
  <c r="AB106" i="8"/>
  <c r="W136" i="8"/>
  <c r="W121" i="8"/>
  <c r="W209" i="8"/>
  <c r="P325" i="8"/>
  <c r="AG52" i="8"/>
  <c r="AB159" i="8"/>
  <c r="P238" i="8"/>
  <c r="AL15" i="8"/>
  <c r="W95" i="8"/>
  <c r="AL24" i="8"/>
  <c r="AL76" i="8"/>
  <c r="AG215" i="8"/>
  <c r="AB127" i="8"/>
  <c r="W102" i="8"/>
  <c r="P43" i="8"/>
  <c r="AG146" i="8"/>
  <c r="P215" i="8"/>
  <c r="AB271" i="8"/>
  <c r="AG150" i="8"/>
  <c r="AL189" i="8"/>
  <c r="AL315" i="8"/>
  <c r="W117" i="8"/>
  <c r="AG324" i="8"/>
  <c r="P205" i="8"/>
  <c r="P269" i="8"/>
  <c r="P287" i="8"/>
  <c r="AB203" i="8"/>
  <c r="AL269" i="8"/>
  <c r="AL125" i="8"/>
  <c r="AL63" i="8"/>
  <c r="AB81" i="8"/>
  <c r="P98" i="8"/>
  <c r="P66" i="8"/>
  <c r="P270" i="8"/>
  <c r="AG181" i="8"/>
  <c r="P37" i="8"/>
  <c r="W280" i="8"/>
  <c r="AB233" i="8"/>
  <c r="AL100" i="8"/>
  <c r="AL53" i="8"/>
  <c r="AB108" i="8"/>
  <c r="W67" i="8"/>
  <c r="P286" i="8"/>
  <c r="AG266" i="8"/>
  <c r="AB14" i="8"/>
  <c r="AB280" i="8"/>
  <c r="AL12" i="8"/>
  <c r="AB54" i="8"/>
  <c r="AG268" i="8"/>
  <c r="AB294" i="8"/>
  <c r="AL68" i="8"/>
  <c r="AB158" i="8"/>
  <c r="AG217" i="8"/>
  <c r="P22" i="8"/>
  <c r="AG242" i="8"/>
  <c r="P285" i="8"/>
  <c r="AG78" i="8"/>
  <c r="AL311" i="8"/>
  <c r="W203" i="8"/>
  <c r="W230" i="8"/>
  <c r="P123" i="8"/>
  <c r="AL233" i="8"/>
  <c r="AL208" i="8"/>
  <c r="AB69" i="8"/>
  <c r="P21" i="8"/>
  <c r="AL50" i="8"/>
  <c r="AL150" i="8"/>
  <c r="AB150" i="8"/>
  <c r="P313" i="8"/>
  <c r="W93" i="8"/>
  <c r="AB162" i="8"/>
  <c r="AG237" i="8"/>
  <c r="AB268" i="8"/>
  <c r="AG295" i="8"/>
  <c r="AL236" i="8"/>
  <c r="P49" i="8"/>
  <c r="AB173" i="8"/>
  <c r="W187" i="8"/>
  <c r="AB234" i="8"/>
  <c r="AG257" i="8"/>
  <c r="AB27" i="8"/>
  <c r="AG51" i="8"/>
  <c r="AG291" i="8"/>
  <c r="AL107" i="8"/>
  <c r="P216" i="8"/>
  <c r="AB145" i="8"/>
  <c r="AB244" i="8"/>
  <c r="W40" i="8"/>
  <c r="AB319" i="8"/>
  <c r="AG287" i="8"/>
  <c r="P11" i="8"/>
  <c r="P72" i="8"/>
  <c r="W201" i="8"/>
  <c r="AB217" i="8"/>
  <c r="AL261" i="8"/>
  <c r="P311" i="8"/>
  <c r="W26" i="8"/>
  <c r="AG230" i="8"/>
  <c r="W208" i="8"/>
  <c r="W324" i="8"/>
  <c r="W43" i="8"/>
  <c r="AB11" i="8"/>
  <c r="P306" i="8"/>
  <c r="W204" i="8"/>
  <c r="AL152" i="8"/>
  <c r="W174" i="8"/>
  <c r="AL190" i="8"/>
  <c r="AL256" i="8"/>
  <c r="AG55" i="8"/>
  <c r="AG264" i="8"/>
  <c r="W255" i="8"/>
  <c r="AG133" i="8"/>
  <c r="AG156" i="8"/>
  <c r="P256" i="8"/>
  <c r="AL293" i="8"/>
  <c r="P293" i="8"/>
  <c r="P126" i="8"/>
  <c r="W23" i="8"/>
  <c r="AB29" i="8"/>
  <c r="P13" i="8"/>
  <c r="W290" i="8"/>
  <c r="P70" i="8"/>
  <c r="AB212" i="8"/>
  <c r="AG174" i="8"/>
  <c r="AB171" i="8"/>
  <c r="P180" i="8"/>
  <c r="W131" i="8"/>
  <c r="AB213" i="8"/>
  <c r="AG147" i="8"/>
  <c r="AL153" i="8"/>
  <c r="AG231" i="8"/>
  <c r="W322" i="8"/>
  <c r="W80" i="8"/>
  <c r="AG72" i="8"/>
  <c r="P281" i="8"/>
  <c r="W151" i="8"/>
  <c r="P151" i="8"/>
  <c r="AG162" i="8"/>
  <c r="AL255" i="8"/>
  <c r="AB214" i="8"/>
  <c r="AG24" i="8"/>
  <c r="P206" i="8"/>
  <c r="AL289" i="8"/>
  <c r="P56" i="8"/>
  <c r="AG14" i="8"/>
  <c r="P318" i="8"/>
  <c r="AL320" i="8"/>
  <c r="AL149" i="8"/>
  <c r="P171" i="8"/>
  <c r="W227" i="8"/>
  <c r="W41" i="8"/>
  <c r="P52" i="8"/>
  <c r="AG30" i="8"/>
  <c r="AB313" i="8"/>
  <c r="AL26" i="8"/>
  <c r="AG154" i="8"/>
  <c r="AG90" i="8"/>
  <c r="W189" i="8"/>
  <c r="AL105" i="8"/>
  <c r="W65" i="8"/>
  <c r="AB207" i="8"/>
  <c r="AG178" i="8"/>
  <c r="P148" i="8"/>
  <c r="W24" i="8"/>
  <c r="AB153" i="8"/>
  <c r="AL159" i="8"/>
  <c r="AG96" i="8"/>
  <c r="W310" i="8"/>
  <c r="P41" i="8"/>
  <c r="AL284" i="8"/>
  <c r="W182" i="8"/>
  <c r="W320" i="8"/>
  <c r="P157" i="8"/>
  <c r="AL180" i="8"/>
  <c r="AG216" i="8"/>
  <c r="W150" i="8"/>
  <c r="AL225" i="8"/>
  <c r="P244" i="8"/>
  <c r="P231" i="8"/>
  <c r="P119" i="8"/>
  <c r="P324" i="8"/>
  <c r="AB72" i="8"/>
  <c r="W18" i="8"/>
  <c r="AL321" i="8"/>
  <c r="AL17" i="8"/>
  <c r="AG145" i="8"/>
  <c r="AB267" i="8"/>
  <c r="W162" i="8"/>
  <c r="AB175" i="8"/>
  <c r="AG94" i="8"/>
  <c r="P47" i="8"/>
  <c r="AG160" i="8"/>
  <c r="P283" i="8"/>
  <c r="W103" i="8"/>
  <c r="AB289" i="8"/>
  <c r="AB172" i="8"/>
  <c r="W120" i="8"/>
  <c r="P268" i="8"/>
  <c r="AL270" i="8"/>
  <c r="W69" i="8"/>
  <c r="AL44" i="8"/>
  <c r="AL316" i="8"/>
  <c r="AB257" i="8"/>
  <c r="W216" i="8"/>
  <c r="AB41" i="8"/>
  <c r="W96" i="8"/>
  <c r="AB241" i="8"/>
  <c r="AL188" i="8"/>
  <c r="AG27" i="8"/>
  <c r="AB160" i="8"/>
  <c r="AG254" i="8"/>
  <c r="P90" i="8"/>
  <c r="AL81" i="8"/>
  <c r="AG188" i="8"/>
  <c r="P259" i="8"/>
  <c r="AG185" i="8"/>
  <c r="W217" i="8"/>
  <c r="AG285" i="8"/>
  <c r="AL160" i="8"/>
  <c r="AL104" i="8"/>
  <c r="W288" i="8"/>
  <c r="W50" i="8"/>
  <c r="W215" i="8"/>
  <c r="P201" i="8"/>
  <c r="P190" i="8"/>
  <c r="AL120" i="8"/>
  <c r="W228" i="8"/>
  <c r="AB239" i="8"/>
  <c r="AL158" i="8"/>
  <c r="AL297" i="8"/>
  <c r="P53" i="8"/>
  <c r="W38" i="8"/>
  <c r="AB187" i="8"/>
  <c r="AB125" i="8"/>
  <c r="AG310" i="8"/>
  <c r="P282" i="8"/>
  <c r="P130" i="8"/>
  <c r="W172" i="8"/>
  <c r="P125" i="8"/>
  <c r="AB177" i="8"/>
  <c r="W109" i="8"/>
  <c r="AB123" i="8"/>
  <c r="P55" i="8"/>
  <c r="AL319" i="8"/>
  <c r="P209" i="8"/>
  <c r="AG190" i="8"/>
  <c r="AL148" i="8"/>
  <c r="AG119" i="8"/>
  <c r="W148" i="8"/>
  <c r="AL287" i="8"/>
  <c r="P308" i="8"/>
  <c r="AB76" i="8"/>
  <c r="W15" i="8"/>
  <c r="AG41" i="8"/>
  <c r="W94" i="8"/>
  <c r="AG45" i="8"/>
  <c r="AL181" i="8"/>
  <c r="W30" i="8"/>
  <c r="AG47" i="8"/>
  <c r="AL185" i="8"/>
  <c r="P135" i="8"/>
  <c r="AG293" i="8"/>
  <c r="W82" i="8"/>
  <c r="AL42" i="8"/>
  <c r="AB215" i="8"/>
  <c r="W55" i="8"/>
  <c r="P242" i="8"/>
  <c r="P161" i="8"/>
  <c r="AG289" i="8"/>
  <c r="AG12" i="8"/>
  <c r="P260" i="8"/>
  <c r="AL178" i="8"/>
  <c r="AB269" i="8"/>
  <c r="W321" i="8"/>
  <c r="P212" i="8"/>
  <c r="P263" i="8"/>
  <c r="W241" i="8"/>
  <c r="P310" i="8"/>
  <c r="W199" i="8"/>
  <c r="AL71" i="8"/>
  <c r="W212" i="8"/>
  <c r="AL65" i="8"/>
  <c r="P17" i="8"/>
  <c r="AL230" i="8"/>
  <c r="W211" i="8"/>
  <c r="AL204" i="8"/>
  <c r="AB147" i="8"/>
  <c r="AG122" i="8"/>
  <c r="AL22" i="8"/>
  <c r="AB202" i="8"/>
  <c r="AL91" i="8"/>
  <c r="AB190" i="8"/>
  <c r="AG129" i="8"/>
  <c r="W122" i="8"/>
  <c r="AG243" i="8"/>
  <c r="AG16" i="8"/>
  <c r="W44" i="8"/>
  <c r="W153" i="8"/>
  <c r="W22" i="8"/>
  <c r="W145" i="8"/>
  <c r="P228" i="8"/>
  <c r="P243" i="8"/>
  <c r="P156" i="8"/>
  <c r="P73" i="8"/>
  <c r="W270" i="8"/>
  <c r="AB211" i="8"/>
  <c r="AB16" i="8"/>
  <c r="P207" i="8"/>
  <c r="W54" i="8"/>
  <c r="AB156" i="8"/>
  <c r="AG46" i="8"/>
  <c r="W238" i="8"/>
  <c r="P38" i="8"/>
  <c r="W53" i="8"/>
  <c r="W101" i="8"/>
  <c r="AL126" i="8"/>
  <c r="P108" i="8"/>
  <c r="P127" i="8"/>
  <c r="P204" i="8"/>
  <c r="P174" i="8"/>
  <c r="W77" i="8"/>
  <c r="P160" i="8"/>
  <c r="AB285" i="8"/>
  <c r="P124" i="8"/>
  <c r="W39" i="8"/>
  <c r="P262" i="8"/>
  <c r="AB131" i="8"/>
  <c r="P95" i="8"/>
  <c r="AB71" i="8"/>
  <c r="AL146" i="8"/>
  <c r="AB117" i="8"/>
  <c r="AL237" i="8"/>
  <c r="P14" i="8"/>
  <c r="AG210" i="8"/>
  <c r="AL54" i="8"/>
  <c r="P131" i="8"/>
  <c r="AB101" i="8"/>
  <c r="W269" i="8"/>
  <c r="AG13" i="8"/>
  <c r="AL262" i="8"/>
  <c r="AB45" i="8"/>
  <c r="P45" i="8"/>
  <c r="W108" i="8"/>
  <c r="AL294" i="8"/>
  <c r="AB266" i="8"/>
  <c r="W156" i="8"/>
  <c r="AB252" i="8"/>
  <c r="W56" i="8"/>
  <c r="W198" i="8"/>
  <c r="AB297" i="8"/>
  <c r="AG297" i="8"/>
  <c r="AB109" i="8"/>
  <c r="W160" i="8"/>
  <c r="AG172" i="8"/>
  <c r="AG73" i="8"/>
  <c r="AG53" i="8"/>
  <c r="AG15" i="8"/>
  <c r="P173" i="8"/>
  <c r="W144" i="8"/>
  <c r="W45" i="8"/>
  <c r="AB136" i="8"/>
  <c r="W286" i="8"/>
  <c r="W262" i="8"/>
  <c r="W159" i="8"/>
  <c r="AG103" i="8"/>
  <c r="AB154" i="8"/>
  <c r="AB40" i="8"/>
  <c r="AL183" i="8"/>
  <c r="P227" i="8"/>
  <c r="W21" i="8"/>
  <c r="W107" i="8"/>
  <c r="W75" i="8"/>
  <c r="AG321" i="8"/>
  <c r="AL64" i="8"/>
  <c r="AL202" i="8"/>
  <c r="AG313" i="8"/>
  <c r="AG184" i="8"/>
  <c r="AG228" i="8"/>
  <c r="P235" i="8"/>
  <c r="AB104" i="8"/>
  <c r="AG269" i="8"/>
  <c r="AB92" i="8"/>
  <c r="AL133" i="8"/>
  <c r="AL242" i="8"/>
  <c r="AL307" i="8"/>
  <c r="W126" i="8"/>
  <c r="AB237" i="8"/>
  <c r="AG311" i="8"/>
  <c r="P44" i="8"/>
  <c r="W104" i="8"/>
  <c r="AG271" i="8"/>
  <c r="W127" i="8"/>
  <c r="AB227" i="8"/>
  <c r="P289" i="8"/>
  <c r="W252" i="8"/>
  <c r="P185" i="8"/>
  <c r="AB52" i="8"/>
  <c r="AB18" i="8"/>
  <c r="AG56" i="8"/>
  <c r="AG240" i="8"/>
  <c r="W25" i="8"/>
  <c r="W297" i="8"/>
  <c r="W16" i="8"/>
  <c r="AG66" i="8"/>
  <c r="P178" i="8"/>
  <c r="P234" i="8"/>
  <c r="AB37" i="8"/>
  <c r="AB293" i="8"/>
  <c r="W265" i="8"/>
  <c r="P280" i="8"/>
  <c r="AG127" i="8"/>
  <c r="AB46" i="8"/>
  <c r="AG121" i="8"/>
  <c r="AL156" i="8"/>
  <c r="AG279" i="8"/>
  <c r="AG38" i="8"/>
  <c r="AG93" i="8"/>
  <c r="AL212" i="8"/>
  <c r="AL21" i="8"/>
  <c r="W260" i="8"/>
  <c r="AG98" i="8"/>
  <c r="P217" i="8"/>
  <c r="AL41" i="8"/>
  <c r="W206" i="8"/>
  <c r="W27" i="8"/>
  <c r="AG163" i="8"/>
  <c r="AG67" i="8"/>
  <c r="AG92" i="8"/>
  <c r="AB20" i="8"/>
  <c r="AG144" i="8"/>
  <c r="AB55" i="8"/>
  <c r="AL184" i="8"/>
  <c r="W306" i="8"/>
  <c r="AC55" i="8" l="1"/>
  <c r="AH144" i="8"/>
  <c r="AC20" i="8"/>
  <c r="AH92" i="8"/>
  <c r="AH67" i="8"/>
  <c r="AH163" i="8"/>
  <c r="Q217" i="8"/>
  <c r="AH98" i="8"/>
  <c r="AH93" i="8"/>
  <c r="AI38" i="8"/>
  <c r="AH38" i="8"/>
  <c r="AH279" i="8"/>
  <c r="AH121" i="8"/>
  <c r="AC46" i="8"/>
  <c r="AH127" i="8"/>
  <c r="Q280" i="8"/>
  <c r="AC293" i="8"/>
  <c r="AC37" i="8"/>
  <c r="Q234" i="8"/>
  <c r="Q178" i="8"/>
  <c r="AH66" i="8"/>
  <c r="AH240" i="8"/>
  <c r="AH56" i="8"/>
  <c r="AI56" i="8"/>
  <c r="AC18" i="8"/>
  <c r="AC52" i="8"/>
  <c r="Q185" i="8"/>
  <c r="Q289" i="8"/>
  <c r="AC227" i="8"/>
  <c r="AH271" i="8"/>
  <c r="Q44" i="8"/>
  <c r="AH311" i="8"/>
  <c r="AC237" i="8"/>
  <c r="AC92" i="8"/>
  <c r="AH269" i="8"/>
  <c r="AC104" i="8"/>
  <c r="Q235" i="8"/>
  <c r="AH228" i="8"/>
  <c r="AH184" i="8"/>
  <c r="AH313" i="8"/>
  <c r="AH321" i="8"/>
  <c r="Q227" i="8"/>
  <c r="AC40" i="8"/>
  <c r="AC154" i="8"/>
  <c r="AH103" i="8"/>
  <c r="AC136" i="8"/>
  <c r="Q173" i="8"/>
  <c r="AH15" i="8"/>
  <c r="AI53" i="8"/>
  <c r="AH53" i="8"/>
  <c r="AH73" i="8"/>
  <c r="AH172" i="8"/>
  <c r="AC109" i="8"/>
  <c r="AH297" i="8"/>
  <c r="AC297" i="8"/>
  <c r="AC252" i="8"/>
  <c r="AC266" i="8"/>
  <c r="Q45" i="8"/>
  <c r="AC45" i="8"/>
  <c r="AH13" i="8"/>
  <c r="AC101" i="8"/>
  <c r="Q131" i="8"/>
  <c r="AH210" i="8"/>
  <c r="Q14" i="8"/>
  <c r="AC117" i="8"/>
  <c r="AC71" i="8"/>
  <c r="Q95" i="8"/>
  <c r="AC131" i="8"/>
  <c r="Q262" i="8"/>
  <c r="Q124" i="8"/>
  <c r="AC285" i="8"/>
  <c r="Q160" i="8"/>
  <c r="Q174" i="8"/>
  <c r="Q204" i="8"/>
  <c r="Q127" i="8"/>
  <c r="Q108" i="8"/>
  <c r="Q38" i="8"/>
  <c r="AH46" i="8"/>
  <c r="AI46" i="8"/>
  <c r="AC156" i="8"/>
  <c r="Q207" i="8"/>
  <c r="AC16" i="8"/>
  <c r="AC211" i="8"/>
  <c r="Q73" i="8"/>
  <c r="Q156" i="8"/>
  <c r="Q243" i="8"/>
  <c r="Q228" i="8"/>
  <c r="AH16" i="8"/>
  <c r="AH243" i="8"/>
  <c r="AH129" i="8"/>
  <c r="AC190" i="8"/>
  <c r="AC202" i="8"/>
  <c r="AH122" i="8"/>
  <c r="AC147" i="8"/>
  <c r="Q17" i="8"/>
  <c r="Q310" i="8"/>
  <c r="Q263" i="8"/>
  <c r="Q212" i="8"/>
  <c r="AC269" i="8"/>
  <c r="Q260" i="8"/>
  <c r="AH12" i="8"/>
  <c r="AH289" i="8"/>
  <c r="Q161" i="8"/>
  <c r="Q242" i="8"/>
  <c r="AC215" i="8"/>
  <c r="AH293" i="8"/>
  <c r="Q135" i="8"/>
  <c r="AH47" i="8"/>
  <c r="AI47" i="8"/>
  <c r="AH45" i="8"/>
  <c r="AI45" i="8"/>
  <c r="AI41" i="8"/>
  <c r="AH41" i="8"/>
  <c r="AC76" i="8"/>
  <c r="Q308" i="8"/>
  <c r="AH119" i="8"/>
  <c r="AH190" i="8"/>
  <c r="Q209" i="8"/>
  <c r="Q55" i="8"/>
  <c r="AC123" i="8"/>
  <c r="AC177" i="8"/>
  <c r="Q125" i="8"/>
  <c r="Q130" i="8"/>
  <c r="Q282" i="8"/>
  <c r="AH310" i="8"/>
  <c r="AC125" i="8"/>
  <c r="AC187" i="8"/>
  <c r="Q53" i="8"/>
  <c r="AC239" i="8"/>
  <c r="Q190" i="8"/>
  <c r="Q201" i="8"/>
  <c r="AH285" i="8"/>
  <c r="AH185" i="8"/>
  <c r="Q259" i="8"/>
  <c r="AH188" i="8"/>
  <c r="Q90" i="8"/>
  <c r="AH254" i="8"/>
  <c r="AC160" i="8"/>
  <c r="AH27" i="8"/>
  <c r="AC241" i="8"/>
  <c r="AC41" i="8"/>
  <c r="AC257" i="8"/>
  <c r="Q268" i="8"/>
  <c r="AC172" i="8"/>
  <c r="AC289" i="8"/>
  <c r="Q283" i="8"/>
  <c r="AH160" i="8"/>
  <c r="Q47" i="8"/>
  <c r="AH94" i="8"/>
  <c r="AC175" i="8"/>
  <c r="AC267" i="8"/>
  <c r="AH145" i="8"/>
  <c r="AC72" i="8"/>
  <c r="Q324" i="8"/>
  <c r="Q119" i="8"/>
  <c r="Q231" i="8"/>
  <c r="Q244" i="8"/>
  <c r="AH216" i="8"/>
  <c r="Q157" i="8"/>
  <c r="Q41" i="8"/>
  <c r="AH96" i="8"/>
  <c r="AC153" i="8"/>
  <c r="Q148" i="8"/>
  <c r="AH178" i="8"/>
  <c r="AC207" i="8"/>
  <c r="AH90" i="8"/>
  <c r="AH154" i="8"/>
  <c r="AC313" i="8"/>
  <c r="AH30" i="8"/>
  <c r="Q52" i="8"/>
  <c r="Q171" i="8"/>
  <c r="Q318" i="8"/>
  <c r="AH14" i="8"/>
  <c r="Q56" i="8"/>
  <c r="Q206" i="8"/>
  <c r="AH24" i="8"/>
  <c r="AC214" i="8"/>
  <c r="AH162" i="8"/>
  <c r="Q151" i="8"/>
  <c r="Q281" i="8"/>
  <c r="AH72" i="8"/>
  <c r="AH231" i="8"/>
  <c r="AH147" i="8"/>
  <c r="AC213" i="8"/>
  <c r="Q180" i="8"/>
  <c r="AC171" i="8"/>
  <c r="AH174" i="8"/>
  <c r="AC212" i="8"/>
  <c r="Q70" i="8"/>
  <c r="Q13" i="8"/>
  <c r="AC29" i="8"/>
  <c r="Q126" i="8"/>
  <c r="Q293" i="8"/>
  <c r="Q256" i="8"/>
  <c r="AH156" i="8"/>
  <c r="AH133" i="8"/>
  <c r="AH264" i="8"/>
  <c r="AH55" i="8"/>
  <c r="AI55" i="8"/>
  <c r="Q306" i="8"/>
  <c r="AC11" i="8"/>
  <c r="AH230" i="8"/>
  <c r="Q311" i="8"/>
  <c r="AC217" i="8"/>
  <c r="Q72" i="8"/>
  <c r="Q11" i="8"/>
  <c r="AH287" i="8"/>
  <c r="AC319" i="8"/>
  <c r="AC244" i="8"/>
  <c r="AC145" i="8"/>
  <c r="Q216" i="8"/>
  <c r="AH291" i="8"/>
  <c r="AH51" i="8"/>
  <c r="AI51" i="8"/>
  <c r="AC27" i="8"/>
  <c r="AH257" i="8"/>
  <c r="AC234" i="8"/>
  <c r="AC173" i="8"/>
  <c r="Q49" i="8"/>
  <c r="AH295" i="8"/>
  <c r="AC268" i="8"/>
  <c r="AH237" i="8"/>
  <c r="AC162" i="8"/>
  <c r="Q313" i="8"/>
  <c r="AC150" i="8"/>
  <c r="Q21" i="8"/>
  <c r="AC69" i="8"/>
  <c r="Q123" i="8"/>
  <c r="AH78" i="8"/>
  <c r="Q285" i="8"/>
  <c r="AH242" i="8"/>
  <c r="Q22" i="8"/>
  <c r="AH217" i="8"/>
  <c r="AC158" i="8"/>
  <c r="AC294" i="8"/>
  <c r="AH268" i="8"/>
  <c r="AC54" i="8"/>
  <c r="AC280" i="8"/>
  <c r="AC14" i="8"/>
  <c r="AH266" i="8"/>
  <c r="Q286" i="8"/>
  <c r="AC108" i="8"/>
  <c r="AC233" i="8"/>
  <c r="Q37" i="8"/>
  <c r="AH181" i="8"/>
  <c r="Q270" i="8"/>
  <c r="Q66" i="8"/>
  <c r="Q98" i="8"/>
  <c r="AC81" i="8"/>
  <c r="AC203" i="8"/>
  <c r="Q287" i="8"/>
  <c r="Q269" i="8"/>
  <c r="Q205" i="8"/>
  <c r="AH324" i="8"/>
  <c r="AH150" i="8"/>
  <c r="AC271" i="8"/>
  <c r="Q215" i="8"/>
  <c r="AH146" i="8"/>
  <c r="Q43" i="8"/>
  <c r="AC127" i="8"/>
  <c r="AH215" i="8"/>
  <c r="Q238" i="8"/>
  <c r="AC159" i="8"/>
  <c r="AH52" i="8"/>
  <c r="AI52" i="8"/>
  <c r="Q325" i="8"/>
  <c r="AC106" i="8"/>
  <c r="AH152" i="8"/>
  <c r="AC75" i="8"/>
  <c r="AH315" i="8"/>
  <c r="Q92" i="8"/>
  <c r="AC308" i="8"/>
  <c r="AH238" i="8"/>
  <c r="AH233" i="8"/>
  <c r="Q30" i="8"/>
  <c r="AH22" i="8"/>
  <c r="AC82" i="8"/>
  <c r="AC133" i="8"/>
  <c r="AC102" i="8"/>
  <c r="Q136" i="8"/>
  <c r="AH102" i="8"/>
  <c r="Q118" i="8"/>
  <c r="Q82" i="8"/>
  <c r="AC225" i="8"/>
  <c r="AC28" i="8"/>
  <c r="AH68" i="8"/>
  <c r="AC97" i="8"/>
  <c r="AH186" i="8"/>
  <c r="AH320" i="8"/>
  <c r="AH241" i="8"/>
  <c r="AH199" i="8"/>
  <c r="AC258" i="8"/>
  <c r="AC48" i="8"/>
  <c r="Q172" i="8"/>
  <c r="Q78" i="8"/>
  <c r="Q297" i="8"/>
  <c r="AH298" i="8"/>
  <c r="Q198" i="8"/>
  <c r="AC231" i="8"/>
  <c r="AH70" i="8"/>
  <c r="AC206" i="8"/>
  <c r="AH40" i="8"/>
  <c r="AI40" i="8"/>
  <c r="AC17" i="8"/>
  <c r="Q159" i="8"/>
  <c r="AC90" i="8"/>
  <c r="Q147" i="8"/>
  <c r="AC105" i="8"/>
  <c r="Q46" i="8"/>
  <c r="AH28" i="8"/>
  <c r="AC73" i="8"/>
  <c r="AH91" i="8"/>
  <c r="AI48" i="8"/>
  <c r="AH48" i="8"/>
  <c r="Q179" i="8"/>
  <c r="AC208" i="8"/>
  <c r="AC65" i="8"/>
  <c r="AH209" i="8"/>
  <c r="AH125" i="8"/>
  <c r="AC80" i="8"/>
  <c r="AH236" i="8"/>
  <c r="Q65" i="8"/>
  <c r="AH153" i="8"/>
  <c r="Q105" i="8"/>
  <c r="AC290" i="8"/>
  <c r="Q155" i="8"/>
  <c r="Q129" i="8"/>
  <c r="AH173" i="8"/>
  <c r="AC26" i="8"/>
  <c r="AH104" i="8"/>
  <c r="Q42" i="8"/>
  <c r="AH183" i="8"/>
  <c r="AH229" i="8"/>
  <c r="Q16" i="8"/>
  <c r="AH211" i="8"/>
  <c r="AH177" i="8"/>
  <c r="Q253" i="8"/>
  <c r="AH82" i="8"/>
  <c r="Q210" i="8"/>
  <c r="Q117" i="8"/>
  <c r="AH262" i="8"/>
  <c r="Q150" i="8"/>
  <c r="Q99" i="8"/>
  <c r="AH64" i="8"/>
  <c r="AC236" i="8"/>
  <c r="AC240" i="8"/>
  <c r="Q27" i="8"/>
  <c r="AC210" i="8"/>
  <c r="Q149" i="8"/>
  <c r="AH79" i="8"/>
  <c r="AH81" i="8"/>
  <c r="Q109" i="8"/>
  <c r="AH270" i="8"/>
  <c r="Q254" i="8"/>
  <c r="AC47" i="8"/>
  <c r="AH280" i="8"/>
  <c r="AH21" i="8"/>
  <c r="AC129" i="8"/>
  <c r="AH281" i="8"/>
  <c r="AC200" i="8"/>
  <c r="Q255" i="8"/>
  <c r="AH126" i="8"/>
  <c r="AH201" i="8"/>
  <c r="AC15" i="8"/>
  <c r="AH263" i="8"/>
  <c r="AH255" i="8"/>
  <c r="AH267" i="8"/>
  <c r="AC260" i="8"/>
  <c r="AC51" i="8"/>
  <c r="Q296" i="8"/>
  <c r="AH105" i="8"/>
  <c r="AH159" i="8"/>
  <c r="AH296" i="8"/>
  <c r="Q175" i="8"/>
  <c r="Q152" i="8"/>
  <c r="AH294" i="8"/>
  <c r="AC315" i="8"/>
  <c r="AC38" i="8"/>
  <c r="Q229" i="8"/>
  <c r="Q257" i="8"/>
  <c r="AI49" i="8"/>
  <c r="AH49" i="8"/>
  <c r="AC96" i="8"/>
  <c r="AH205" i="8"/>
  <c r="AH23" i="8"/>
  <c r="Q144" i="8"/>
  <c r="Q154" i="8"/>
  <c r="AC68" i="8"/>
  <c r="AH149" i="8"/>
  <c r="AC243" i="8"/>
  <c r="AH74" i="8"/>
  <c r="AC132" i="8"/>
  <c r="AH309" i="8"/>
  <c r="Q94" i="8"/>
  <c r="AH214" i="8"/>
  <c r="AH131" i="8"/>
  <c r="AH202" i="8"/>
  <c r="AC284" i="8"/>
  <c r="Q23" i="8"/>
  <c r="AH25" i="8"/>
  <c r="AH189" i="8"/>
  <c r="Q309" i="8"/>
  <c r="AH203" i="8"/>
  <c r="Q69" i="8"/>
  <c r="AC122" i="8"/>
  <c r="Q146" i="8"/>
  <c r="AH76" i="8"/>
  <c r="AC288" i="8"/>
  <c r="AC149" i="8"/>
  <c r="AH180" i="8"/>
  <c r="Q184" i="8"/>
  <c r="AC281" i="8"/>
  <c r="AC100" i="8"/>
  <c r="AH124" i="8"/>
  <c r="Q292" i="8"/>
  <c r="AC259" i="8"/>
  <c r="AH260" i="8"/>
  <c r="AC44" i="8"/>
  <c r="AH171" i="8"/>
  <c r="Q29" i="8"/>
  <c r="Q26" i="8"/>
  <c r="Q121" i="8"/>
  <c r="Q74" i="8"/>
  <c r="AC185" i="8"/>
  <c r="Q298" i="8"/>
  <c r="Q132" i="8"/>
  <c r="AH187" i="8"/>
  <c r="AH151" i="8"/>
  <c r="AH306" i="8"/>
  <c r="AH39" i="8"/>
  <c r="AI39" i="8"/>
  <c r="Q182" i="8"/>
  <c r="AH37" i="8"/>
  <c r="AI37" i="8"/>
  <c r="Q39" i="8"/>
  <c r="AC152" i="8"/>
  <c r="Q77" i="8"/>
  <c r="Q284" i="8"/>
  <c r="AC254" i="8"/>
  <c r="AH316" i="8"/>
  <c r="AC180" i="8"/>
  <c r="AH204" i="8"/>
  <c r="AH118" i="8"/>
  <c r="AH109" i="8"/>
  <c r="AH307" i="8"/>
  <c r="Q208" i="8"/>
  <c r="Q317" i="8"/>
  <c r="AC292" i="8"/>
  <c r="AH157" i="8"/>
  <c r="AH322" i="8"/>
  <c r="AH161" i="8"/>
  <c r="AC325" i="8"/>
  <c r="AH65" i="8"/>
  <c r="AC263" i="8"/>
  <c r="Q271" i="8"/>
  <c r="AC79" i="8"/>
  <c r="AH318" i="8"/>
  <c r="Q48" i="8"/>
  <c r="Q314" i="8"/>
  <c r="Q226" i="8"/>
  <c r="AC78" i="8"/>
  <c r="AC39" i="8"/>
  <c r="AH108" i="8"/>
  <c r="AC19" i="8"/>
  <c r="Q181" i="8"/>
  <c r="AC53" i="8"/>
  <c r="AC186" i="8"/>
  <c r="Q15" i="8"/>
  <c r="Q295" i="8"/>
  <c r="AC95" i="8"/>
  <c r="AC199" i="8"/>
  <c r="AC163" i="8"/>
  <c r="Q258" i="8"/>
  <c r="Q188" i="8"/>
  <c r="AH99" i="8"/>
  <c r="Q162" i="8"/>
  <c r="AH120" i="8"/>
  <c r="AH213" i="8"/>
  <c r="AC24" i="8"/>
  <c r="Q202" i="8"/>
  <c r="AC229" i="8"/>
  <c r="Q189" i="8"/>
  <c r="AH176" i="8"/>
  <c r="AH284" i="8"/>
  <c r="Q75" i="8"/>
  <c r="AC120" i="8"/>
  <c r="AC311" i="8"/>
  <c r="AC283" i="8"/>
  <c r="AH253" i="8"/>
  <c r="AC178" i="8"/>
  <c r="AH155" i="8"/>
  <c r="Q321" i="8"/>
  <c r="Q153" i="8"/>
  <c r="AC13" i="8"/>
  <c r="AH135" i="8"/>
  <c r="AH19" i="8"/>
  <c r="Q323" i="8"/>
  <c r="AC77" i="8"/>
  <c r="AH130" i="8"/>
  <c r="Q64" i="8"/>
  <c r="AC93" i="8"/>
  <c r="AC49" i="8"/>
  <c r="Q187" i="8"/>
  <c r="Q18" i="8"/>
  <c r="AH182" i="8"/>
  <c r="AI54" i="8"/>
  <c r="AH54" i="8"/>
  <c r="AH95" i="8"/>
  <c r="AH252" i="8"/>
  <c r="Q158" i="8"/>
  <c r="Q12" i="8"/>
  <c r="AC74" i="8"/>
  <c r="AH239" i="8"/>
  <c r="Q104" i="8"/>
  <c r="AH158" i="8"/>
  <c r="AH314" i="8"/>
  <c r="Q265" i="8"/>
  <c r="Q134" i="8"/>
  <c r="Q261" i="8"/>
  <c r="AC91" i="8"/>
  <c r="Q80" i="8"/>
  <c r="AC126" i="8"/>
  <c r="AH71" i="8"/>
  <c r="Q107" i="8"/>
  <c r="AH106" i="8"/>
  <c r="AH206" i="8"/>
  <c r="AC306" i="8"/>
  <c r="Q96" i="8"/>
  <c r="AC312" i="8"/>
  <c r="AC99" i="8"/>
  <c r="AC307" i="8"/>
  <c r="AC264" i="8"/>
  <c r="Q319" i="8"/>
  <c r="Q71" i="8"/>
  <c r="AH200" i="8"/>
  <c r="Q24" i="8"/>
  <c r="AC216" i="8"/>
  <c r="Q54" i="8"/>
  <c r="AI50" i="8"/>
  <c r="AH50" i="8"/>
  <c r="Q236" i="8"/>
  <c r="AC107" i="8"/>
  <c r="AH207" i="8"/>
  <c r="AC118" i="8"/>
  <c r="Q19" i="8"/>
  <c r="AC179" i="8"/>
  <c r="AH282" i="8"/>
  <c r="AH75" i="8"/>
  <c r="AC230" i="8"/>
  <c r="Q79" i="8"/>
  <c r="Q20" i="8"/>
  <c r="AC256" i="8"/>
  <c r="Q145" i="8"/>
  <c r="AC146" i="8"/>
  <c r="Q230" i="8"/>
  <c r="AC42" i="8"/>
  <c r="AH288" i="8"/>
  <c r="AC286" i="8"/>
  <c r="AC70" i="8"/>
  <c r="AC205" i="8"/>
  <c r="Q307" i="8"/>
  <c r="AC119" i="8"/>
  <c r="AC67" i="8"/>
  <c r="AC56" i="8"/>
  <c r="Q203" i="8"/>
  <c r="AC181" i="8"/>
  <c r="AC121" i="8"/>
  <c r="Q97" i="8"/>
  <c r="Q122" i="8"/>
  <c r="AC295" i="8"/>
  <c r="Q240" i="8"/>
  <c r="Q102" i="8"/>
  <c r="AC226" i="8"/>
  <c r="AC64" i="8"/>
  <c r="AC323" i="8"/>
  <c r="Q25" i="8"/>
  <c r="AC103" i="8"/>
  <c r="AH265" i="8"/>
  <c r="AH128" i="8"/>
  <c r="AC296" i="8"/>
  <c r="Q288" i="8"/>
  <c r="AC161" i="8"/>
  <c r="AH258" i="8"/>
  <c r="AC287" i="8"/>
  <c r="AC23" i="8"/>
  <c r="AH148" i="8"/>
  <c r="AH256" i="8"/>
  <c r="AH44" i="8"/>
  <c r="AI44" i="8"/>
  <c r="Q68" i="8"/>
  <c r="AH286" i="8"/>
  <c r="Q241" i="8"/>
  <c r="AH136" i="8"/>
  <c r="AC151" i="8"/>
  <c r="AH26" i="8"/>
  <c r="AH325" i="8"/>
  <c r="AC238" i="8"/>
  <c r="Q211" i="8"/>
  <c r="Q91" i="8"/>
  <c r="AH232" i="8"/>
  <c r="AH97" i="8"/>
  <c r="Q63" i="8"/>
  <c r="AC322" i="8"/>
  <c r="Q93" i="8"/>
  <c r="AH312" i="8"/>
  <c r="AC94" i="8"/>
  <c r="Q291" i="8"/>
  <c r="AH29" i="8"/>
  <c r="Q81" i="8"/>
  <c r="Q290" i="8"/>
  <c r="Q225" i="8"/>
  <c r="AH123" i="8"/>
  <c r="AC157" i="8"/>
  <c r="AC320" i="8"/>
  <c r="AC98" i="8"/>
  <c r="Q264" i="8"/>
  <c r="AC182" i="8"/>
  <c r="AC265" i="8"/>
  <c r="AC135" i="8"/>
  <c r="AH323" i="8"/>
  <c r="Q294" i="8"/>
  <c r="AH290" i="8"/>
  <c r="AC144" i="8"/>
  <c r="AC134" i="8"/>
  <c r="AH261" i="8"/>
  <c r="AC291" i="8"/>
  <c r="AC25" i="8"/>
  <c r="AC184" i="8"/>
  <c r="AC228" i="8"/>
  <c r="Q128" i="8"/>
  <c r="AH244" i="8"/>
  <c r="Q320" i="8"/>
  <c r="AH20" i="8"/>
  <c r="AC262" i="8"/>
  <c r="AC253" i="8"/>
  <c r="AC235" i="8"/>
  <c r="AH235" i="8"/>
  <c r="Q183" i="8"/>
  <c r="AH226" i="8"/>
  <c r="AC12" i="8"/>
  <c r="AC201" i="8"/>
  <c r="AC21" i="8"/>
  <c r="AH308" i="8"/>
  <c r="Q103" i="8"/>
  <c r="Q239" i="8"/>
  <c r="AC30" i="8"/>
  <c r="AH317" i="8"/>
  <c r="AC255" i="8"/>
  <c r="AH18" i="8"/>
  <c r="AC209" i="8"/>
  <c r="Q213" i="8"/>
  <c r="AC189" i="8"/>
  <c r="AC261" i="8"/>
  <c r="Q101" i="8"/>
  <c r="AH198" i="8"/>
  <c r="AH319" i="8"/>
  <c r="AH227" i="8"/>
  <c r="AH100" i="8"/>
  <c r="AH234" i="8"/>
  <c r="AC314" i="8"/>
  <c r="AH132" i="8"/>
  <c r="Q51" i="8"/>
  <c r="AC282" i="8"/>
  <c r="Q315" i="8"/>
  <c r="AH63" i="8"/>
  <c r="Q279" i="8"/>
  <c r="AC316" i="8"/>
  <c r="AC198" i="8"/>
  <c r="AC43" i="8"/>
  <c r="AH208" i="8"/>
  <c r="Q176" i="8"/>
  <c r="Q267" i="8"/>
  <c r="AH179" i="8"/>
  <c r="AH212" i="8"/>
  <c r="AC183" i="8"/>
  <c r="AC324" i="8"/>
  <c r="AH69" i="8"/>
  <c r="Q200" i="8"/>
  <c r="AC321" i="8"/>
  <c r="AC155" i="8"/>
  <c r="Q312" i="8"/>
  <c r="AC63" i="8"/>
  <c r="AH107" i="8"/>
  <c r="Q214" i="8"/>
  <c r="AC124" i="8"/>
  <c r="AC50" i="8"/>
  <c r="Q316" i="8"/>
  <c r="AC176" i="8"/>
  <c r="AH80" i="8"/>
  <c r="AH42" i="8"/>
  <c r="AI42" i="8"/>
  <c r="Q322" i="8"/>
  <c r="AC188" i="8"/>
  <c r="Q177" i="8"/>
  <c r="Q186" i="8"/>
  <c r="Q233" i="8"/>
  <c r="AC232" i="8"/>
  <c r="AC128" i="8"/>
  <c r="AC317" i="8"/>
  <c r="Q163" i="8"/>
  <c r="Q50" i="8"/>
  <c r="AH117" i="8"/>
  <c r="Q100" i="8"/>
  <c r="AH77" i="8"/>
  <c r="AC204" i="8"/>
  <c r="Q237" i="8"/>
  <c r="Q252" i="8"/>
  <c r="Q76" i="8"/>
  <c r="AC130" i="8"/>
  <c r="Q266" i="8"/>
  <c r="AC174" i="8"/>
  <c r="AC310" i="8"/>
  <c r="AC298" i="8"/>
  <c r="Q106" i="8"/>
  <c r="AC22" i="8"/>
  <c r="Q120" i="8"/>
  <c r="AC318" i="8"/>
  <c r="Q40" i="8"/>
  <c r="AH11" i="8"/>
  <c r="Q67" i="8"/>
  <c r="Q199" i="8"/>
  <c r="AH43" i="8"/>
  <c r="AI43" i="8"/>
  <c r="AH259" i="8"/>
  <c r="AC270" i="8"/>
  <c r="AC279" i="8"/>
  <c r="AH292" i="8"/>
  <c r="Q28" i="8"/>
  <c r="Q133" i="8"/>
  <c r="AC309" i="8"/>
  <c r="AH134" i="8"/>
  <c r="AH175" i="8"/>
  <c r="AC148" i="8"/>
  <c r="AH225" i="8"/>
  <c r="AH101" i="8"/>
  <c r="Q232" i="8"/>
  <c r="AH17" i="8"/>
  <c r="AC66" i="8"/>
  <c r="AC242" i="8"/>
  <c r="AH28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Lightfoot</author>
  </authors>
  <commentList>
    <comment ref="AB9" authorId="0" shapeId="0" xr:uid="{5365C020-D8E5-4B3F-81F6-97736AB26553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10" authorId="0" shapeId="0" xr:uid="{ED538EED-8BD4-46BF-BE3D-45769218B6CD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10" authorId="0" shapeId="0" xr:uid="{489CB6EF-F062-4F93-B9D0-A0C00AE3B873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35" authorId="0" shapeId="0" xr:uid="{9A638530-0F6C-4ECF-96C9-81EC62143DDB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36" authorId="0" shapeId="0" xr:uid="{06D04448-21CC-45A7-BD9E-89561B2C5541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36" authorId="0" shapeId="0" xr:uid="{DAA6938D-BDE6-4959-A0FC-1F86E6BB28D0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61" authorId="0" shapeId="0" xr:uid="{B9F0D0D0-A3B1-4219-BD76-7F9159AD1741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62" authorId="0" shapeId="0" xr:uid="{4C02E7C7-E96B-45F0-8386-FA0160C84526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62" authorId="0" shapeId="0" xr:uid="{01BABFBE-E251-423B-8302-CACC14B765A2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88" authorId="0" shapeId="0" xr:uid="{4E11AD0F-69B8-4241-8587-1DB01A905CEE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89" authorId="0" shapeId="0" xr:uid="{D38E3E6C-6CD3-42E1-BB68-A2BC49897D9E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89" authorId="0" shapeId="0" xr:uid="{2823DD1F-CF83-4B41-BAF0-28E12BBE2494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115" authorId="0" shapeId="0" xr:uid="{944E7C61-863E-4693-8322-166080F4E623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116" authorId="0" shapeId="0" xr:uid="{E22551E0-ABB3-4BD7-AF6A-569398B95243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116" authorId="0" shapeId="0" xr:uid="{ED2BE030-B009-411A-A9E0-967087A1DAF6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142" authorId="0" shapeId="0" xr:uid="{E26DED28-F9C0-42E4-8725-13D56CDDDF45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143" authorId="0" shapeId="0" xr:uid="{2CB5E148-9806-4521-9ABB-4CC090F5FF7C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143" authorId="0" shapeId="0" xr:uid="{5F3DA6C5-A51A-4727-AB5B-0FAEC13E39E8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169" authorId="0" shapeId="0" xr:uid="{D1F281C2-CAB9-48FF-BA21-BD3E99E087AA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170" authorId="0" shapeId="0" xr:uid="{E8D037E8-9A7D-42CF-BDE0-F41A018AF17E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170" authorId="0" shapeId="0" xr:uid="{8D51B33D-39D1-444C-A1F1-E92A6BBCCB12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196" authorId="0" shapeId="0" xr:uid="{68EFAF98-F86D-42F2-916C-0FCC8630A272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197" authorId="0" shapeId="0" xr:uid="{079DBC47-9FED-437A-AEFA-170BD49CC0FD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197" authorId="0" shapeId="0" xr:uid="{4C74DD8F-1DD7-48A3-BA68-AFBA5809EA5C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223" authorId="0" shapeId="0" xr:uid="{5CE2257A-B252-4F61-B57C-0A7E16391DFF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224" authorId="0" shapeId="0" xr:uid="{811E84B6-5038-4D07-9D08-40481472B84E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224" authorId="0" shapeId="0" xr:uid="{FB80096E-E1F5-42CF-93E7-E8DEDC60A8BA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250" authorId="0" shapeId="0" xr:uid="{4A40EDD6-8023-4937-87A3-57E4D3B5A3CA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251" authorId="0" shapeId="0" xr:uid="{E01923C8-5EF1-44DC-9E3E-B5A2AF31EA78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251" authorId="0" shapeId="0" xr:uid="{368B043A-6F1F-4070-BC86-115DD3385B94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277" authorId="0" shapeId="0" xr:uid="{C41859AF-A61C-4AC9-94CC-DEA48F206C8B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278" authorId="0" shapeId="0" xr:uid="{4E075303-B299-43DD-84BA-99EADDC72CCC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278" authorId="0" shapeId="0" xr:uid="{9E7D6124-B2AC-4877-9981-6768AFE7C0CF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B304" authorId="0" shapeId="0" xr:uid="{E352315F-646A-4702-9C53-86BEDD660225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W305" authorId="0" shapeId="0" xr:uid="{BA1E21D5-6223-4179-8525-CBE5C48629E4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X305" authorId="0" shapeId="0" xr:uid="{A67AE516-F735-4AB9-BB4B-BF2D09784A4D}">
      <text>
        <r>
          <rPr>
            <b/>
            <sz val="11"/>
            <color indexed="81"/>
            <rFont val="Tahoma"/>
            <family val="2"/>
          </rPr>
          <t>Douglas Lightfoot: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<sst xmlns="http://schemas.openxmlformats.org/spreadsheetml/2006/main" count="3082" uniqueCount="231">
  <si>
    <t>Local</t>
  </si>
  <si>
    <t>Elev'n</t>
  </si>
  <si>
    <t>Pressure</t>
  </si>
  <si>
    <t>City</t>
  </si>
  <si>
    <t>Latitude</t>
  </si>
  <si>
    <t>Longitude</t>
  </si>
  <si>
    <t>Date</t>
  </si>
  <si>
    <t>Time</t>
  </si>
  <si>
    <t>Pascals</t>
  </si>
  <si>
    <t>Bar</t>
  </si>
  <si>
    <t>Code</t>
  </si>
  <si>
    <t>kg/kg</t>
  </si>
  <si>
    <t>Pond Inlet, Canada</t>
  </si>
  <si>
    <t>72o 42' N</t>
  </si>
  <si>
    <t>77o 58' W</t>
  </si>
  <si>
    <t>W</t>
  </si>
  <si>
    <t>Above Arctic Circle</t>
  </si>
  <si>
    <t>Tiksi, Russia</t>
  </si>
  <si>
    <t>71o 38'N</t>
  </si>
  <si>
    <t>128o 51' E</t>
  </si>
  <si>
    <t>Kirkenes, Norway</t>
  </si>
  <si>
    <t>69o 40' N</t>
  </si>
  <si>
    <t>30o 03' E</t>
  </si>
  <si>
    <t>Inuvik, Canada</t>
  </si>
  <si>
    <t>68o 22' N</t>
  </si>
  <si>
    <t>133o 43' W</t>
  </si>
  <si>
    <t>Karamay, China</t>
  </si>
  <si>
    <t>45o 35' N</t>
  </si>
  <si>
    <t>84o 53' E</t>
  </si>
  <si>
    <t>Portland, Oregon, USA</t>
  </si>
  <si>
    <t>45o 31' N</t>
  </si>
  <si>
    <t>122o 40' W</t>
  </si>
  <si>
    <t>Mid-latitudes North</t>
  </si>
  <si>
    <t>Milan, Italy</t>
  </si>
  <si>
    <t>45o 28' N</t>
  </si>
  <si>
    <t>9o 11' E</t>
  </si>
  <si>
    <t>Harbin, China</t>
  </si>
  <si>
    <t>45o 53' N</t>
  </si>
  <si>
    <t>126o 15' E</t>
  </si>
  <si>
    <t>Montreal, Canada</t>
  </si>
  <si>
    <t>45o 30' N</t>
  </si>
  <si>
    <t>73o 34' W</t>
  </si>
  <si>
    <t>Minneapolis, USA</t>
  </si>
  <si>
    <t>45o 59' N</t>
  </si>
  <si>
    <t>93o 16 W</t>
  </si>
  <si>
    <t>Libreville, Gabon</t>
  </si>
  <si>
    <t>0o 25' N</t>
  </si>
  <si>
    <t>9o 28' E</t>
  </si>
  <si>
    <t>Equator</t>
  </si>
  <si>
    <t>Samarinda, Borneo</t>
  </si>
  <si>
    <t>0o 30'S</t>
  </si>
  <si>
    <t>117o 08' E</t>
  </si>
  <si>
    <t>Santiago, Chile</t>
  </si>
  <si>
    <t>33o 27'S</t>
  </si>
  <si>
    <t>70o 40' W</t>
  </si>
  <si>
    <t>Port Elizabeth, South Africa</t>
  </si>
  <si>
    <t>33o 58' S</t>
  </si>
  <si>
    <t>25o 36' E</t>
  </si>
  <si>
    <t>Mid-latitudes South</t>
  </si>
  <si>
    <t>Hobart, Australia</t>
  </si>
  <si>
    <t>42o 53'S</t>
  </si>
  <si>
    <t>147o 20' E</t>
  </si>
  <si>
    <t>Dunedin, New Zealand</t>
  </si>
  <si>
    <t>45o 53' S</t>
  </si>
  <si>
    <t>170o 30' E</t>
  </si>
  <si>
    <t>Rio Grande, Tierra del Fuego</t>
  </si>
  <si>
    <t>53o 47' S</t>
  </si>
  <si>
    <t>67o 42' W</t>
  </si>
  <si>
    <t>Below Antarctic Circle</t>
  </si>
  <si>
    <t>McMurdo Station, Antarctica</t>
  </si>
  <si>
    <t>77o 50' S</t>
  </si>
  <si>
    <t>166o 41' E</t>
  </si>
  <si>
    <t>Water</t>
  </si>
  <si>
    <t>Excel spreadsheet prepared by H. D. Lightfoot</t>
  </si>
  <si>
    <t>Current weather</t>
  </si>
  <si>
    <t>Mostly cloudy</t>
  </si>
  <si>
    <t>Eastern Time.</t>
  </si>
  <si>
    <t>Taoudenni. Mali</t>
  </si>
  <si>
    <t>22o 41'N</t>
  </si>
  <si>
    <t>3o 58' W</t>
  </si>
  <si>
    <t>Rain</t>
  </si>
  <si>
    <t>grams/kg</t>
  </si>
  <si>
    <t>dry air</t>
  </si>
  <si>
    <t>2o 03' N</t>
  </si>
  <si>
    <t>45o 19E</t>
  </si>
  <si>
    <t>Cloudy</t>
  </si>
  <si>
    <t>Partly sunny</t>
  </si>
  <si>
    <t>Partly cloudy</t>
  </si>
  <si>
    <t>Clear</t>
  </si>
  <si>
    <t>Clouds and sun</t>
  </si>
  <si>
    <t>Sunny</t>
  </si>
  <si>
    <t>Thunderstorm</t>
  </si>
  <si>
    <t>Snow</t>
  </si>
  <si>
    <t>Light rain</t>
  </si>
  <si>
    <t>Somr clouds</t>
  </si>
  <si>
    <t>Some clouds</t>
  </si>
  <si>
    <t>April 2021</t>
  </si>
  <si>
    <t>March 2021</t>
  </si>
  <si>
    <t>Temp</t>
  </si>
  <si>
    <t>RH</t>
  </si>
  <si>
    <t>Mostly sunny</t>
  </si>
  <si>
    <t>Snow shower</t>
  </si>
  <si>
    <t>Mostly clear</t>
  </si>
  <si>
    <t>May 21, 2021</t>
  </si>
  <si>
    <t>A shower</t>
  </si>
  <si>
    <t>Thundershower</t>
  </si>
  <si>
    <t>June 21 2021</t>
  </si>
  <si>
    <t>Fog</t>
  </si>
  <si>
    <t>Couds and sun</t>
  </si>
  <si>
    <t>July 21 2021</t>
  </si>
  <si>
    <t>Overcast</t>
  </si>
  <si>
    <t>Jult 22</t>
  </si>
  <si>
    <t>Light rain shower</t>
  </si>
  <si>
    <t>Jan, Feb, Mar</t>
  </si>
  <si>
    <t>April. May, June</t>
  </si>
  <si>
    <t>Oct, Nov, Dec</t>
  </si>
  <si>
    <t>July, August, Sept</t>
  </si>
  <si>
    <t>Black</t>
  </si>
  <si>
    <t>Red</t>
  </si>
  <si>
    <t>August 21 2021</t>
  </si>
  <si>
    <t>clouds and sun</t>
  </si>
  <si>
    <t xml:space="preserve"> shower</t>
  </si>
  <si>
    <t>Parly cloudy</t>
  </si>
  <si>
    <t>Asug 22</t>
  </si>
  <si>
    <t>Most;y clear</t>
  </si>
  <si>
    <t>Lightf fog</t>
  </si>
  <si>
    <t>Mist</t>
  </si>
  <si>
    <t>Mostly  cloudy</t>
  </si>
  <si>
    <t>Hazy clouds</t>
  </si>
  <si>
    <t>November 2021</t>
  </si>
  <si>
    <t>Partly  sunny</t>
  </si>
  <si>
    <t>Hazy sunshine</t>
  </si>
  <si>
    <t>Winter solstice Dec 21, 2021 at 10:58 am</t>
  </si>
  <si>
    <t>Light snow</t>
  </si>
  <si>
    <t>Humidair</t>
  </si>
  <si>
    <t>Triangle</t>
  </si>
  <si>
    <t>Circle</t>
  </si>
  <si>
    <t>AccuWeather measurements are in orange.</t>
  </si>
  <si>
    <t>Plot code</t>
  </si>
  <si>
    <t>All times start at Montreal time</t>
  </si>
  <si>
    <t>With</t>
  </si>
  <si>
    <t>program</t>
  </si>
  <si>
    <t>Program</t>
  </si>
  <si>
    <t xml:space="preserve">the Humidair </t>
  </si>
  <si>
    <t xml:space="preserve">Add </t>
  </si>
  <si>
    <t>Calculation of Dew point</t>
  </si>
  <si>
    <t>enthalpy</t>
  </si>
  <si>
    <t xml:space="preserve">to make </t>
  </si>
  <si>
    <t>Loc'n</t>
  </si>
  <si>
    <t>Dew Hum</t>
  </si>
  <si>
    <t>moist air</t>
  </si>
  <si>
    <t>new zero</t>
  </si>
  <si>
    <t>Tdp</t>
  </si>
  <si>
    <t>Hm</t>
  </si>
  <si>
    <t>Ha</t>
  </si>
  <si>
    <t>Volume</t>
  </si>
  <si>
    <t>Cubic m/</t>
  </si>
  <si>
    <t>kg dry air</t>
  </si>
  <si>
    <t>Va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</si>
  <si>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</si>
  <si>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</si>
  <si>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</si>
  <si>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</si>
  <si>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</si>
  <si>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</si>
  <si>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</si>
  <si>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</si>
  <si>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</si>
  <si>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</si>
  <si>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</si>
  <si>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</si>
  <si>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meters</t>
  </si>
  <si>
    <t>This Excel spreasdsheet waas developed with the Humidair psychrometric progerm behind it. If you donot have Humidair, and</t>
  </si>
  <si>
    <t>any values are changed in columns H, I, M or N, the values in column P will be lost.  The values in the blue columns are protected and will not change.</t>
  </si>
  <si>
    <t>Supplementary data 21st of month Mar 2021 Rev Feb 26 2022 Short version.xlsx</t>
  </si>
  <si>
    <t>File: Supplementary data 21st of month Mar 2021 Rev Feb 26 2022 Short version.xlsx</t>
  </si>
  <si>
    <t>`</t>
  </si>
  <si>
    <t>The 21st of the month is in Montreal, Quebec, Canada at Montreal time</t>
  </si>
  <si>
    <t>Protected</t>
  </si>
  <si>
    <t>without</t>
  </si>
  <si>
    <t>Calculation of enthalpy</t>
  </si>
  <si>
    <t>Sept 21 2021</t>
  </si>
  <si>
    <t>Oct 21 2021</t>
  </si>
  <si>
    <t>Dec 21 2021</t>
  </si>
  <si>
    <t>Jan 21 2021</t>
  </si>
  <si>
    <t>Feb 21 2021</t>
  </si>
  <si>
    <t>Mogadishu, Somalia</t>
  </si>
  <si>
    <r>
      <t>Tans P and Thoning K, How we measure background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levels on Mauna Loa, NOAA Global Monitoring Laboratory, Boulder, Colorado, September 2020. Available at: </t>
    </r>
  </si>
  <si>
    <t>https://gml.noaa.gov/ccgg/about/co2_measurements.html</t>
  </si>
  <si>
    <t>Moles to grams</t>
  </si>
  <si>
    <t>https://www.convertunits.com/from/moles%20CO2/to/grams</t>
  </si>
  <si>
    <t>grams</t>
  </si>
  <si>
    <t>ppm</t>
  </si>
  <si>
    <r>
      <t>The 418 molecules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million moleciules of dry air is the mole fraction =</t>
    </r>
  </si>
  <si>
    <t>418/1000000</t>
  </si>
  <si>
    <r>
      <t>The specific heat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=</t>
    </r>
  </si>
  <si>
    <r>
      <t>Grams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at </t>
    </r>
  </si>
  <si>
    <t>Daily carbon dioxide measurements:</t>
  </si>
  <si>
    <t>https://www.esrl.noaa.gov/gmd/ccgg/trends/monthly.html</t>
  </si>
  <si>
    <r>
      <t>is the specific heat of CO</t>
    </r>
    <r>
      <rPr>
        <vertAlign val="subscript"/>
        <sz val="11"/>
        <color rgb="FF0E101A"/>
        <rFont val="Calibri"/>
        <family val="2"/>
        <scheme val="minor"/>
      </rPr>
      <t>2</t>
    </r>
    <r>
      <rPr>
        <sz val="11"/>
        <color rgb="FF0E101A"/>
        <rFont val="Calibri"/>
        <family val="2"/>
        <scheme val="minor"/>
      </rPr>
      <t xml:space="preserve"> at constant pressure at 15</t>
    </r>
    <r>
      <rPr>
        <vertAlign val="superscript"/>
        <sz val="11"/>
        <color rgb="FF0E101A"/>
        <rFont val="Calibri"/>
        <family val="2"/>
        <scheme val="minor"/>
      </rPr>
      <t>o</t>
    </r>
    <r>
      <rPr>
        <sz val="11"/>
        <color rgb="FF0E101A"/>
        <rFont val="Calibri"/>
        <family val="2"/>
        <scheme val="minor"/>
      </rPr>
      <t>C</t>
    </r>
  </si>
  <si>
    <t>ΔT</t>
  </si>
  <si>
    <t>McMurdo</t>
  </si>
  <si>
    <t>Montreal</t>
  </si>
  <si>
    <t>Mogadishu</t>
  </si>
  <si>
    <t>Taoudenni</t>
  </si>
  <si>
    <t>At 270 ppm</t>
  </si>
  <si>
    <t>Specific</t>
  </si>
  <si>
    <t>heat</t>
  </si>
  <si>
    <t xml:space="preserve">Equivalent </t>
  </si>
  <si>
    <t xml:space="preserve">temperature </t>
  </si>
  <si>
    <r>
      <t xml:space="preserve">increase, 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</t>
    </r>
  </si>
  <si>
    <t>At 418 ppm</t>
  </si>
  <si>
    <r>
      <t>Difference in weight of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between 240 and 418 at McMurdo =</t>
    </r>
  </si>
  <si>
    <r>
      <t>Maximum increase in temperature by CO</t>
    </r>
    <r>
      <rPr>
        <vertAlign val="subscript"/>
        <sz val="11"/>
        <color theme="1"/>
        <rFont val="Calibri"/>
        <family val="2"/>
        <scheme val="minor"/>
      </rPr>
      <t>2</t>
    </r>
  </si>
  <si>
    <t>grams  =</t>
  </si>
  <si>
    <t>kg</t>
  </si>
  <si>
    <t>kJ/kg K</t>
  </si>
  <si>
    <t>kJ</t>
  </si>
  <si>
    <t>kilograms</t>
  </si>
  <si>
    <t>Kilograms vs grams-rows 328 to 364</t>
  </si>
  <si>
    <t>At 800 PPM</t>
  </si>
  <si>
    <t>At 4000 PPM</t>
  </si>
  <si>
    <t>Joules</t>
  </si>
  <si>
    <t>grams at Taoudenni</t>
  </si>
  <si>
    <t>degrees</t>
  </si>
  <si>
    <t>J per kilogramK</t>
  </si>
  <si>
    <t>Joules—(0.0137 x 0.833)</t>
  </si>
  <si>
    <t>(0.011412 x 76)</t>
  </si>
  <si>
    <t>Joules per gram K</t>
  </si>
  <si>
    <t>Check calculation by grams</t>
  </si>
  <si>
    <t>The same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</si>
</sst>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"/>
    <numFmt numFmtId="165" formatCode="0.000000"/>
    <numFmt numFmtId="166" formatCode="[$-1009]d\-mmm\-yy;@"/>
    <numFmt numFmtId="167" formatCode="[$-409]d/mmm;@"/>
    <numFmt numFmtId="168" formatCode="h:mm;@"/>
    <numFmt numFmtId="169" formatCode="0.000"/>
    <numFmt numFmtId="170" formatCode="[$-409]mmmm\ d\,\ yyyy;@"/>
    <numFmt numFmtId="171" formatCode="0.000%"/>
    <numFmt numFmtId="172" formatCode="0.0000"/>
    <numFmt numFmtId="173" formatCode="0.000000000"/>
    <numFmt numFmtId="174" formatCode="0.00000000"/>
    <numFmt numFmtId="175" formatCode="0.00000"/>
    <numFmt numFmtId="176" formatCode="_-* #,##0.0000000_-;\-* #,##0.0000000_-;_-* &quot;-&quot;??_-;_-@_-"/>
    <numFmt numFmtId="177" formatCode="0.000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E101A"/>
      <name val="Calibri"/>
      <family val="2"/>
    </font>
    <font>
      <sz val="10"/>
      <name val="Calibri"/>
      <family val="2"/>
    </font>
    <font>
      <sz val="11"/>
      <color rgb="FF0E101A"/>
      <name val="Calibri"/>
      <family val="2"/>
      <scheme val="minor"/>
    </font>
    <font>
      <vertAlign val="subscript"/>
      <sz val="11"/>
      <color rgb="FF0E101A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000000"/>
      <name val="Calibri"/>
      <family val="2"/>
      <scheme val="minor"/>
    </font>
    <font>
      <vertAlign val="superscript"/>
      <sz val="11"/>
      <color rgb="FF0E101A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1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/>
    <xf numFmtId="0" fontId="2" fillId="0" borderId="0" xfId="0" applyFont="1" applyBorder="1" applyAlignment="1">
      <alignment horizontal="center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2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center"/>
    </xf>
    <xf numFmtId="0" fontId="1" fillId="3" borderId="0" xfId="0" applyFont="1" applyFill="1"/>
    <xf numFmtId="0" fontId="3" fillId="0" borderId="0" xfId="0" applyFont="1" applyFill="1"/>
    <xf numFmtId="0" fontId="0" fillId="0" borderId="10" xfId="0" applyFill="1" applyBorder="1"/>
    <xf numFmtId="0" fontId="0" fillId="0" borderId="10" xfId="0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16" fontId="6" fillId="0" borderId="0" xfId="0" applyNumberFormat="1" applyFont="1" applyFill="1"/>
    <xf numFmtId="169" fontId="0" fillId="0" borderId="0" xfId="0" applyNumberFormat="1"/>
    <xf numFmtId="0" fontId="0" fillId="0" borderId="8" xfId="0" applyBorder="1"/>
    <xf numFmtId="167" fontId="0" fillId="2" borderId="2" xfId="0" applyNumberFormat="1" applyFill="1" applyBorder="1" applyAlignment="1">
      <alignment horizontal="center"/>
    </xf>
    <xf numFmtId="168" fontId="0" fillId="2" borderId="2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7" fontId="5" fillId="0" borderId="0" xfId="0" quotePrefix="1" applyNumberFormat="1" applyFont="1"/>
    <xf numFmtId="0" fontId="5" fillId="0" borderId="0" xfId="0" quotePrefix="1" applyFont="1"/>
    <xf numFmtId="16" fontId="6" fillId="0" borderId="0" xfId="0" applyNumberFormat="1" applyFont="1"/>
    <xf numFmtId="0" fontId="3" fillId="0" borderId="0" xfId="0" applyFont="1"/>
    <xf numFmtId="0" fontId="0" fillId="0" borderId="10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5" fontId="5" fillId="0" borderId="0" xfId="0" quotePrefix="1" applyNumberFormat="1" applyFont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17" fontId="0" fillId="0" borderId="15" xfId="0" applyNumberFormat="1" applyBorder="1"/>
    <xf numFmtId="170" fontId="5" fillId="0" borderId="0" xfId="0" quotePrefix="1" applyNumberFormat="1" applyFont="1" applyAlignment="1">
      <alignment horizontal="left"/>
    </xf>
    <xf numFmtId="1" fontId="0" fillId="2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9" fontId="0" fillId="0" borderId="2" xfId="0" applyNumberFormat="1" applyBorder="1"/>
    <xf numFmtId="169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2" fontId="0" fillId="0" borderId="0" xfId="0" applyNumberFormat="1" applyFill="1"/>
    <xf numFmtId="166" fontId="0" fillId="0" borderId="0" xfId="0" applyNumberFormat="1" applyFill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0" fillId="0" borderId="0" xfId="0" applyNumberFormat="1" applyFill="1"/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169" fontId="0" fillId="0" borderId="0" xfId="0" applyNumberFormat="1" applyFill="1" applyBorder="1"/>
    <xf numFmtId="2" fontId="0" fillId="0" borderId="0" xfId="0" applyNumberFormat="1" applyFill="1" applyBorder="1"/>
    <xf numFmtId="165" fontId="0" fillId="0" borderId="2" xfId="0" applyNumberFormat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11" xfId="0" applyFont="1" applyBorder="1"/>
    <xf numFmtId="0" fontId="10" fillId="0" borderId="0" xfId="0" applyFont="1" applyFill="1" applyAlignment="1">
      <alignment horizontal="center"/>
    </xf>
    <xf numFmtId="169" fontId="10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17" fontId="5" fillId="0" borderId="0" xfId="0" quotePrefix="1" applyNumberFormat="1" applyFont="1" applyAlignment="1">
      <alignment horizontal="center"/>
    </xf>
    <xf numFmtId="15" fontId="5" fillId="0" borderId="0" xfId="0" quotePrefix="1" applyNumberFormat="1" applyFont="1" applyAlignment="1">
      <alignment horizontal="center"/>
    </xf>
    <xf numFmtId="170" fontId="5" fillId="0" borderId="0" xfId="0" quotePrefix="1" applyNumberFormat="1" applyFont="1" applyAlignment="1">
      <alignment horizontal="center"/>
    </xf>
    <xf numFmtId="0" fontId="0" fillId="4" borderId="0" xfId="0" applyFill="1"/>
    <xf numFmtId="0" fontId="0" fillId="4" borderId="2" xfId="0" applyFill="1" applyBorder="1"/>
    <xf numFmtId="49" fontId="0" fillId="0" borderId="0" xfId="0" applyNumberFormat="1"/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7" xfId="0" applyFont="1" applyBorder="1" applyAlignment="1">
      <alignment horizontal="center"/>
    </xf>
    <xf numFmtId="0" fontId="10" fillId="0" borderId="12" xfId="0" applyFont="1" applyBorder="1"/>
    <xf numFmtId="0" fontId="0" fillId="0" borderId="13" xfId="0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9" fontId="10" fillId="0" borderId="2" xfId="0" applyNumberFormat="1" applyFont="1" applyBorder="1" applyAlignment="1">
      <alignment horizontal="center"/>
    </xf>
    <xf numFmtId="0" fontId="10" fillId="0" borderId="10" xfId="0" applyFont="1" applyBorder="1"/>
    <xf numFmtId="0" fontId="0" fillId="0" borderId="4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9" fontId="0" fillId="0" borderId="0" xfId="1" applyFont="1"/>
    <xf numFmtId="2" fontId="0" fillId="0" borderId="0" xfId="0" applyNumberFormat="1"/>
    <xf numFmtId="0" fontId="13" fillId="0" borderId="0" xfId="2"/>
    <xf numFmtId="171" fontId="0" fillId="0" borderId="0" xfId="1" applyNumberFormat="1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172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2" fontId="3" fillId="0" borderId="0" xfId="0" applyNumberFormat="1" applyFont="1"/>
    <xf numFmtId="172" fontId="3" fillId="0" borderId="0" xfId="0" applyNumberFormat="1" applyFont="1"/>
    <xf numFmtId="169" fontId="3" fillId="0" borderId="0" xfId="0" applyNumberFormat="1" applyFont="1"/>
    <xf numFmtId="164" fontId="3" fillId="0" borderId="0" xfId="0" applyNumberFormat="1" applyFont="1"/>
    <xf numFmtId="10" fontId="3" fillId="0" borderId="0" xfId="1" applyNumberFormat="1" applyFont="1"/>
    <xf numFmtId="10" fontId="0" fillId="0" borderId="0" xfId="1" applyNumberFormat="1" applyFont="1"/>
    <xf numFmtId="171" fontId="6" fillId="0" borderId="0" xfId="1" applyNumberFormat="1" applyFont="1"/>
    <xf numFmtId="171" fontId="3" fillId="0" borderId="0" xfId="1" applyNumberFormat="1" applyFont="1"/>
    <xf numFmtId="174" fontId="0" fillId="0" borderId="0" xfId="0" applyNumberFormat="1"/>
    <xf numFmtId="0" fontId="1" fillId="0" borderId="0" xfId="0" applyFont="1" applyBorder="1"/>
    <xf numFmtId="0" fontId="3" fillId="0" borderId="0" xfId="0" applyFont="1" applyBorder="1"/>
    <xf numFmtId="0" fontId="18" fillId="0" borderId="0" xfId="2" applyFont="1" applyBorder="1"/>
    <xf numFmtId="172" fontId="3" fillId="0" borderId="0" xfId="0" applyNumberFormat="1" applyFont="1" applyBorder="1"/>
    <xf numFmtId="169" fontId="3" fillId="0" borderId="0" xfId="0" applyNumberFormat="1" applyFont="1" applyBorder="1"/>
    <xf numFmtId="10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5" fontId="0" fillId="0" borderId="0" xfId="0" applyNumberFormat="1"/>
    <xf numFmtId="172" fontId="3" fillId="0" borderId="0" xfId="0" applyNumberFormat="1" applyFont="1" applyAlignment="1">
      <alignment horizontal="center"/>
    </xf>
    <xf numFmtId="169" fontId="6" fillId="0" borderId="0" xfId="0" applyNumberFormat="1" applyFont="1" applyBorder="1"/>
    <xf numFmtId="172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9" fontId="24" fillId="0" borderId="0" xfId="0" applyNumberFormat="1" applyFont="1" applyBorder="1"/>
    <xf numFmtId="0" fontId="24" fillId="0" borderId="0" xfId="0" applyFont="1" applyBorder="1"/>
    <xf numFmtId="0" fontId="0" fillId="5" borderId="2" xfId="0" applyFill="1" applyBorder="1" applyAlignment="1">
      <alignment horizontal="center"/>
    </xf>
    <xf numFmtId="0" fontId="0" fillId="5" borderId="8" xfId="0" applyFill="1" applyBorder="1"/>
    <xf numFmtId="0" fontId="0" fillId="5" borderId="3" xfId="0" applyFill="1" applyBorder="1"/>
    <xf numFmtId="0" fontId="0" fillId="5" borderId="4" xfId="0" applyFill="1" applyBorder="1"/>
    <xf numFmtId="176" fontId="0" fillId="0" borderId="0" xfId="3" applyNumberFormat="1" applyFont="1"/>
    <xf numFmtId="2" fontId="0" fillId="0" borderId="0" xfId="0" applyNumberForma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165" fontId="6" fillId="5" borderId="2" xfId="0" applyNumberFormat="1" applyFont="1" applyFill="1" applyBorder="1" applyAlignment="1">
      <alignment horizontal="center"/>
    </xf>
    <xf numFmtId="173" fontId="0" fillId="0" borderId="0" xfId="0" applyNumberFormat="1" applyBorder="1"/>
    <xf numFmtId="0" fontId="20" fillId="0" borderId="0" xfId="0" applyFont="1" applyBorder="1" applyAlignment="1">
      <alignment horizontal="center" vertical="center" wrapText="1"/>
    </xf>
    <xf numFmtId="2" fontId="0" fillId="0" borderId="0" xfId="0" applyNumberFormat="1" applyBorder="1"/>
    <xf numFmtId="0" fontId="6" fillId="0" borderId="0" xfId="0" applyFont="1"/>
    <xf numFmtId="9" fontId="6" fillId="0" borderId="0" xfId="1" applyFont="1" applyAlignment="1">
      <alignment horizontal="left"/>
    </xf>
    <xf numFmtId="9" fontId="6" fillId="0" borderId="0" xfId="1" applyFont="1"/>
    <xf numFmtId="10" fontId="6" fillId="0" borderId="0" xfId="1" applyNumberFormat="1" applyFont="1"/>
    <xf numFmtId="165" fontId="6" fillId="6" borderId="0" xfId="0" applyNumberFormat="1" applyFont="1" applyFill="1" applyBorder="1" applyAlignment="1">
      <alignment horizontal="center"/>
    </xf>
    <xf numFmtId="0" fontId="0" fillId="7" borderId="0" xfId="0" applyFill="1"/>
    <xf numFmtId="0" fontId="0" fillId="0" borderId="0" xfId="0" applyFont="1" applyFill="1" applyBorder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relative humidity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52559764162425"/>
          <c:y val="9.3126127597485744E-2"/>
          <c:w val="0.85465881280369327"/>
          <c:h val="0.79272684925987658"/>
        </c:manualLayout>
      </c:layout>
      <c:scatterChart>
        <c:scatterStyle val="smoothMarker"/>
        <c:varyColors val="0"/>
        <c:ser>
          <c:idx val="0"/>
          <c:order val="0"/>
          <c:tx>
            <c:v>AprTRH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month'!$J$37:$J$56</c:f>
              <c:numCache>
                <c:formatCode>General</c:formatCode>
                <c:ptCount val="20"/>
                <c:pt idx="0">
                  <c:v>77</c:v>
                </c:pt>
                <c:pt idx="1">
                  <c:v>79</c:v>
                </c:pt>
                <c:pt idx="2">
                  <c:v>34</c:v>
                </c:pt>
                <c:pt idx="3">
                  <c:v>67</c:v>
                </c:pt>
                <c:pt idx="4">
                  <c:v>51</c:v>
                </c:pt>
                <c:pt idx="5">
                  <c:v>69</c:v>
                </c:pt>
                <c:pt idx="6">
                  <c:v>45</c:v>
                </c:pt>
                <c:pt idx="7">
                  <c:v>43</c:v>
                </c:pt>
                <c:pt idx="8">
                  <c:v>91</c:v>
                </c:pt>
                <c:pt idx="9">
                  <c:v>37</c:v>
                </c:pt>
                <c:pt idx="10">
                  <c:v>6</c:v>
                </c:pt>
                <c:pt idx="11">
                  <c:v>70</c:v>
                </c:pt>
                <c:pt idx="12">
                  <c:v>90</c:v>
                </c:pt>
                <c:pt idx="13">
                  <c:v>62</c:v>
                </c:pt>
                <c:pt idx="14">
                  <c:v>42</c:v>
                </c:pt>
                <c:pt idx="15">
                  <c:v>88</c:v>
                </c:pt>
                <c:pt idx="16">
                  <c:v>64</c:v>
                </c:pt>
                <c:pt idx="17">
                  <c:v>92</c:v>
                </c:pt>
                <c:pt idx="18">
                  <c:v>86</c:v>
                </c:pt>
                <c:pt idx="19">
                  <c:v>63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AD-4559-9C1A-BFFC63B320B2}"/>
            </c:ext>
          </c:extLst>
        </c:ser>
        <c:ser>
          <c:idx val="1"/>
          <c:order val="1"/>
          <c:tx>
            <c:v>May 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month'!$J$63:$J$82</c:f>
              <c:numCache>
                <c:formatCode>General</c:formatCode>
                <c:ptCount val="20"/>
                <c:pt idx="0">
                  <c:v>73</c:v>
                </c:pt>
                <c:pt idx="1">
                  <c:v>71</c:v>
                </c:pt>
                <c:pt idx="2">
                  <c:v>100</c:v>
                </c:pt>
                <c:pt idx="3">
                  <c:v>27</c:v>
                </c:pt>
                <c:pt idx="4">
                  <c:v>14</c:v>
                </c:pt>
                <c:pt idx="5">
                  <c:v>65</c:v>
                </c:pt>
                <c:pt idx="6">
                  <c:v>60</c:v>
                </c:pt>
                <c:pt idx="7">
                  <c:v>58</c:v>
                </c:pt>
                <c:pt idx="8">
                  <c:v>38</c:v>
                </c:pt>
                <c:pt idx="9">
                  <c:v>74</c:v>
                </c:pt>
                <c:pt idx="10">
                  <c:v>12</c:v>
                </c:pt>
                <c:pt idx="11">
                  <c:v>94</c:v>
                </c:pt>
                <c:pt idx="12">
                  <c:v>93</c:v>
                </c:pt>
                <c:pt idx="13">
                  <c:v>79</c:v>
                </c:pt>
                <c:pt idx="14">
                  <c:v>43</c:v>
                </c:pt>
                <c:pt idx="15">
                  <c:v>66</c:v>
                </c:pt>
                <c:pt idx="16">
                  <c:v>82</c:v>
                </c:pt>
                <c:pt idx="17">
                  <c:v>87</c:v>
                </c:pt>
                <c:pt idx="18">
                  <c:v>95</c:v>
                </c:pt>
                <c:pt idx="19">
                  <c:v>43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AD-4559-9C1A-BFFC63B320B2}"/>
            </c:ext>
          </c:extLst>
        </c:ser>
        <c:ser>
          <c:idx val="2"/>
          <c:order val="2"/>
          <c:tx>
            <c:v>Jun 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month'!$J$90:$J$109</c:f>
              <c:numCache>
                <c:formatCode>General</c:formatCode>
                <c:ptCount val="20"/>
                <c:pt idx="0">
                  <c:v>70</c:v>
                </c:pt>
                <c:pt idx="1">
                  <c:v>88</c:v>
                </c:pt>
                <c:pt idx="2">
                  <c:v>100</c:v>
                </c:pt>
                <c:pt idx="3">
                  <c:v>57</c:v>
                </c:pt>
                <c:pt idx="4">
                  <c:v>31</c:v>
                </c:pt>
                <c:pt idx="5">
                  <c:v>35</c:v>
                </c:pt>
                <c:pt idx="6">
                  <c:v>58</c:v>
                </c:pt>
                <c:pt idx="7">
                  <c:v>56</c:v>
                </c:pt>
                <c:pt idx="8">
                  <c:v>64</c:v>
                </c:pt>
                <c:pt idx="9">
                  <c:v>41</c:v>
                </c:pt>
                <c:pt idx="10">
                  <c:v>10</c:v>
                </c:pt>
                <c:pt idx="11">
                  <c:v>83</c:v>
                </c:pt>
                <c:pt idx="12">
                  <c:v>87</c:v>
                </c:pt>
                <c:pt idx="13">
                  <c:v>74</c:v>
                </c:pt>
                <c:pt idx="14">
                  <c:v>67</c:v>
                </c:pt>
                <c:pt idx="15">
                  <c:v>30</c:v>
                </c:pt>
                <c:pt idx="16">
                  <c:v>90</c:v>
                </c:pt>
                <c:pt idx="17">
                  <c:v>62</c:v>
                </c:pt>
                <c:pt idx="18">
                  <c:v>93</c:v>
                </c:pt>
                <c:pt idx="19">
                  <c:v>38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DAD-4559-9C1A-BFFC63B320B2}"/>
            </c:ext>
          </c:extLst>
        </c:ser>
        <c:ser>
          <c:idx val="3"/>
          <c:order val="3"/>
          <c:tx>
            <c:v>July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month'!$J$117:$J$136</c:f>
              <c:numCache>
                <c:formatCode>General</c:formatCode>
                <c:ptCount val="20"/>
                <c:pt idx="0">
                  <c:v>93</c:v>
                </c:pt>
                <c:pt idx="1">
                  <c:v>100</c:v>
                </c:pt>
                <c:pt idx="2">
                  <c:v>61</c:v>
                </c:pt>
                <c:pt idx="3">
                  <c:v>34</c:v>
                </c:pt>
                <c:pt idx="4">
                  <c:v>15</c:v>
                </c:pt>
                <c:pt idx="5">
                  <c:v>45</c:v>
                </c:pt>
                <c:pt idx="6">
                  <c:v>77</c:v>
                </c:pt>
                <c:pt idx="7">
                  <c:v>90</c:v>
                </c:pt>
                <c:pt idx="8">
                  <c:v>57</c:v>
                </c:pt>
                <c:pt idx="9">
                  <c:v>65</c:v>
                </c:pt>
                <c:pt idx="10">
                  <c:v>10</c:v>
                </c:pt>
                <c:pt idx="11">
                  <c:v>88</c:v>
                </c:pt>
                <c:pt idx="12">
                  <c:v>100</c:v>
                </c:pt>
                <c:pt idx="13">
                  <c:v>83</c:v>
                </c:pt>
                <c:pt idx="14">
                  <c:v>45</c:v>
                </c:pt>
                <c:pt idx="15">
                  <c:v>81</c:v>
                </c:pt>
                <c:pt idx="16">
                  <c:v>71</c:v>
                </c:pt>
                <c:pt idx="17">
                  <c:v>83</c:v>
                </c:pt>
                <c:pt idx="18">
                  <c:v>93</c:v>
                </c:pt>
                <c:pt idx="19">
                  <c:v>30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DAD-4559-9C1A-BFFC63B320B2}"/>
            </c:ext>
          </c:extLst>
        </c:ser>
        <c:ser>
          <c:idx val="4"/>
          <c:order val="4"/>
          <c:tx>
            <c:v>Aug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month'!$J$144:$J$163</c:f>
              <c:numCache>
                <c:formatCode>General</c:formatCode>
                <c:ptCount val="20"/>
                <c:pt idx="0">
                  <c:v>100</c:v>
                </c:pt>
                <c:pt idx="1">
                  <c:v>90</c:v>
                </c:pt>
                <c:pt idx="2">
                  <c:v>75</c:v>
                </c:pt>
                <c:pt idx="3">
                  <c:v>67</c:v>
                </c:pt>
                <c:pt idx="4">
                  <c:v>22</c:v>
                </c:pt>
                <c:pt idx="5">
                  <c:v>68</c:v>
                </c:pt>
                <c:pt idx="6">
                  <c:v>70</c:v>
                </c:pt>
                <c:pt idx="7">
                  <c:v>94</c:v>
                </c:pt>
                <c:pt idx="8">
                  <c:v>71</c:v>
                </c:pt>
                <c:pt idx="9">
                  <c:v>53</c:v>
                </c:pt>
                <c:pt idx="10">
                  <c:v>11</c:v>
                </c:pt>
                <c:pt idx="11">
                  <c:v>88</c:v>
                </c:pt>
                <c:pt idx="12">
                  <c:v>95</c:v>
                </c:pt>
                <c:pt idx="13">
                  <c:v>87</c:v>
                </c:pt>
                <c:pt idx="14">
                  <c:v>76</c:v>
                </c:pt>
                <c:pt idx="15">
                  <c:v>87</c:v>
                </c:pt>
                <c:pt idx="16">
                  <c:v>50</c:v>
                </c:pt>
                <c:pt idx="17">
                  <c:v>60</c:v>
                </c:pt>
                <c:pt idx="18">
                  <c:v>97</c:v>
                </c:pt>
                <c:pt idx="19">
                  <c:v>51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DAD-4559-9C1A-BFFC63B320B2}"/>
            </c:ext>
          </c:extLst>
        </c:ser>
        <c:ser>
          <c:idx val="5"/>
          <c:order val="5"/>
          <c:tx>
            <c:v>Sep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month'!$J$171:$J$190</c:f>
              <c:numCache>
                <c:formatCode>General</c:formatCode>
                <c:ptCount val="20"/>
                <c:pt idx="0">
                  <c:v>92</c:v>
                </c:pt>
                <c:pt idx="1">
                  <c:v>79</c:v>
                </c:pt>
                <c:pt idx="2">
                  <c:v>69</c:v>
                </c:pt>
                <c:pt idx="3">
                  <c:v>69</c:v>
                </c:pt>
                <c:pt idx="4">
                  <c:v>22</c:v>
                </c:pt>
                <c:pt idx="5">
                  <c:v>37</c:v>
                </c:pt>
                <c:pt idx="6">
                  <c:v>90</c:v>
                </c:pt>
                <c:pt idx="7">
                  <c:v>83</c:v>
                </c:pt>
                <c:pt idx="8">
                  <c:v>65</c:v>
                </c:pt>
                <c:pt idx="9">
                  <c:v>71</c:v>
                </c:pt>
                <c:pt idx="10">
                  <c:v>13</c:v>
                </c:pt>
                <c:pt idx="11">
                  <c:v>87</c:v>
                </c:pt>
                <c:pt idx="12">
                  <c:v>81</c:v>
                </c:pt>
                <c:pt idx="13">
                  <c:v>87</c:v>
                </c:pt>
                <c:pt idx="14">
                  <c:v>84</c:v>
                </c:pt>
                <c:pt idx="15">
                  <c:v>93</c:v>
                </c:pt>
                <c:pt idx="16">
                  <c:v>42</c:v>
                </c:pt>
                <c:pt idx="17">
                  <c:v>44</c:v>
                </c:pt>
                <c:pt idx="18">
                  <c:v>97</c:v>
                </c:pt>
                <c:pt idx="19">
                  <c:v>49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DAD-4559-9C1A-BFFC63B320B2}"/>
            </c:ext>
          </c:extLst>
        </c:ser>
        <c:ser>
          <c:idx val="6"/>
          <c:order val="6"/>
          <c:tx>
            <c:v>Oct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month'!$J$198:$J$217</c:f>
              <c:numCache>
                <c:formatCode>General</c:formatCode>
                <c:ptCount val="20"/>
                <c:pt idx="0">
                  <c:v>85</c:v>
                </c:pt>
                <c:pt idx="1">
                  <c:v>87</c:v>
                </c:pt>
                <c:pt idx="2">
                  <c:v>64</c:v>
                </c:pt>
                <c:pt idx="3">
                  <c:v>86</c:v>
                </c:pt>
                <c:pt idx="4">
                  <c:v>34</c:v>
                </c:pt>
                <c:pt idx="5">
                  <c:v>61</c:v>
                </c:pt>
                <c:pt idx="6">
                  <c:v>97</c:v>
                </c:pt>
                <c:pt idx="7">
                  <c:v>85</c:v>
                </c:pt>
                <c:pt idx="8">
                  <c:v>94</c:v>
                </c:pt>
                <c:pt idx="9">
                  <c:v>57</c:v>
                </c:pt>
                <c:pt idx="10">
                  <c:v>26</c:v>
                </c:pt>
                <c:pt idx="11">
                  <c:v>88</c:v>
                </c:pt>
                <c:pt idx="12">
                  <c:v>90</c:v>
                </c:pt>
                <c:pt idx="13">
                  <c:v>79</c:v>
                </c:pt>
                <c:pt idx="14">
                  <c:v>40</c:v>
                </c:pt>
                <c:pt idx="15">
                  <c:v>87</c:v>
                </c:pt>
                <c:pt idx="16">
                  <c:v>75</c:v>
                </c:pt>
                <c:pt idx="17">
                  <c:v>90</c:v>
                </c:pt>
                <c:pt idx="18">
                  <c:v>34</c:v>
                </c:pt>
                <c:pt idx="19">
                  <c:v>65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DAD-4559-9C1A-BFFC63B320B2}"/>
            </c:ext>
          </c:extLst>
        </c:ser>
        <c:ser>
          <c:idx val="8"/>
          <c:order val="7"/>
          <c:tx>
            <c:v>Nov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month'!$J$225:$J$244</c:f>
              <c:numCache>
                <c:formatCode>General</c:formatCode>
                <c:ptCount val="20"/>
                <c:pt idx="0">
                  <c:v>76</c:v>
                </c:pt>
                <c:pt idx="1">
                  <c:v>73</c:v>
                </c:pt>
                <c:pt idx="2">
                  <c:v>68</c:v>
                </c:pt>
                <c:pt idx="3">
                  <c:v>78</c:v>
                </c:pt>
                <c:pt idx="4">
                  <c:v>33</c:v>
                </c:pt>
                <c:pt idx="5">
                  <c:v>98</c:v>
                </c:pt>
                <c:pt idx="6">
                  <c:v>86</c:v>
                </c:pt>
                <c:pt idx="7">
                  <c:v>88</c:v>
                </c:pt>
                <c:pt idx="8">
                  <c:v>80</c:v>
                </c:pt>
                <c:pt idx="9">
                  <c:v>55</c:v>
                </c:pt>
                <c:pt idx="10">
                  <c:v>20</c:v>
                </c:pt>
                <c:pt idx="11">
                  <c:v>88</c:v>
                </c:pt>
                <c:pt idx="12">
                  <c:v>80</c:v>
                </c:pt>
                <c:pt idx="13">
                  <c:v>70</c:v>
                </c:pt>
                <c:pt idx="14">
                  <c:v>32</c:v>
                </c:pt>
                <c:pt idx="15">
                  <c:v>82</c:v>
                </c:pt>
                <c:pt idx="16">
                  <c:v>82</c:v>
                </c:pt>
                <c:pt idx="17">
                  <c:v>87</c:v>
                </c:pt>
                <c:pt idx="18">
                  <c:v>37</c:v>
                </c:pt>
                <c:pt idx="19">
                  <c:v>48</c:v>
                </c:pt>
              </c:numCache>
            </c:numRef>
          </c:xVal>
          <c:yVal>
            <c:numRef>
              <c:f>'21st of month'!$I$225:$I$244</c:f>
              <c:numCache>
                <c:formatCode>General</c:formatCode>
                <c:ptCount val="20"/>
                <c:pt idx="0" formatCode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DAD-4559-9C1A-BFFC63B320B2}"/>
            </c:ext>
          </c:extLst>
        </c:ser>
        <c:ser>
          <c:idx val="9"/>
          <c:order val="8"/>
          <c:tx>
            <c:v>Dec TRH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month'!$J$252:$J$271</c:f>
              <c:numCache>
                <c:formatCode>General</c:formatCode>
                <c:ptCount val="20"/>
                <c:pt idx="0">
                  <c:v>70</c:v>
                </c:pt>
                <c:pt idx="1">
                  <c:v>60</c:v>
                </c:pt>
                <c:pt idx="2">
                  <c:v>79</c:v>
                </c:pt>
                <c:pt idx="3">
                  <c:v>84</c:v>
                </c:pt>
                <c:pt idx="4">
                  <c:v>69</c:v>
                </c:pt>
                <c:pt idx="5">
                  <c:v>90</c:v>
                </c:pt>
                <c:pt idx="6">
                  <c:v>86</c:v>
                </c:pt>
                <c:pt idx="7">
                  <c:v>41</c:v>
                </c:pt>
                <c:pt idx="8">
                  <c:v>51</c:v>
                </c:pt>
                <c:pt idx="9">
                  <c:v>88</c:v>
                </c:pt>
                <c:pt idx="10">
                  <c:v>22</c:v>
                </c:pt>
                <c:pt idx="11">
                  <c:v>78</c:v>
                </c:pt>
                <c:pt idx="12">
                  <c:v>87</c:v>
                </c:pt>
                <c:pt idx="13">
                  <c:v>73</c:v>
                </c:pt>
                <c:pt idx="14">
                  <c:v>35</c:v>
                </c:pt>
                <c:pt idx="15">
                  <c:v>82</c:v>
                </c:pt>
                <c:pt idx="16">
                  <c:v>49</c:v>
                </c:pt>
                <c:pt idx="17">
                  <c:v>100</c:v>
                </c:pt>
                <c:pt idx="18">
                  <c:v>46</c:v>
                </c:pt>
                <c:pt idx="19">
                  <c:v>74</c:v>
                </c:pt>
              </c:numCache>
            </c:numRef>
          </c:xVal>
          <c:yVal>
            <c:numRef>
              <c:f>'21st of month'!$I$252:$I$271</c:f>
              <c:numCache>
                <c:formatCode>General</c:formatCode>
                <c:ptCount val="20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DAD-4559-9C1A-BFFC63B320B2}"/>
            </c:ext>
          </c:extLst>
        </c:ser>
        <c:ser>
          <c:idx val="10"/>
          <c:order val="9"/>
          <c:tx>
            <c:v>Jan 22 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month'!$J$279:$J$297</c:f>
              <c:numCache>
                <c:formatCode>General</c:formatCode>
                <c:ptCount val="19"/>
                <c:pt idx="0">
                  <c:v>98</c:v>
                </c:pt>
                <c:pt idx="1">
                  <c:v>65</c:v>
                </c:pt>
                <c:pt idx="2">
                  <c:v>73</c:v>
                </c:pt>
                <c:pt idx="3">
                  <c:v>77</c:v>
                </c:pt>
                <c:pt idx="4">
                  <c:v>41</c:v>
                </c:pt>
                <c:pt idx="5">
                  <c:v>80</c:v>
                </c:pt>
                <c:pt idx="6">
                  <c:v>51</c:v>
                </c:pt>
                <c:pt idx="7">
                  <c:v>38</c:v>
                </c:pt>
                <c:pt idx="8">
                  <c:v>82</c:v>
                </c:pt>
                <c:pt idx="9">
                  <c:v>74</c:v>
                </c:pt>
                <c:pt idx="10">
                  <c:v>34</c:v>
                </c:pt>
                <c:pt idx="11">
                  <c:v>87</c:v>
                </c:pt>
                <c:pt idx="12">
                  <c:v>71</c:v>
                </c:pt>
                <c:pt idx="13">
                  <c:v>85</c:v>
                </c:pt>
                <c:pt idx="14">
                  <c:v>31</c:v>
                </c:pt>
                <c:pt idx="15">
                  <c:v>77</c:v>
                </c:pt>
                <c:pt idx="16">
                  <c:v>43</c:v>
                </c:pt>
                <c:pt idx="17">
                  <c:v>60</c:v>
                </c:pt>
                <c:pt idx="18">
                  <c:v>93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DAD-4559-9C1A-BFFC63B320B2}"/>
            </c:ext>
          </c:extLst>
        </c:ser>
        <c:ser>
          <c:idx val="11"/>
          <c:order val="10"/>
          <c:tx>
            <c:v>Feb 22 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month'!$J$306:$J$325</c:f>
              <c:numCache>
                <c:formatCode>General</c:formatCode>
                <c:ptCount val="20"/>
                <c:pt idx="0">
                  <c:v>69</c:v>
                </c:pt>
                <c:pt idx="1">
                  <c:v>72</c:v>
                </c:pt>
                <c:pt idx="2">
                  <c:v>92</c:v>
                </c:pt>
                <c:pt idx="3">
                  <c:v>61</c:v>
                </c:pt>
                <c:pt idx="4">
                  <c:v>68</c:v>
                </c:pt>
                <c:pt idx="5">
                  <c:v>94</c:v>
                </c:pt>
                <c:pt idx="6">
                  <c:v>39</c:v>
                </c:pt>
                <c:pt idx="7">
                  <c:v>76</c:v>
                </c:pt>
                <c:pt idx="8">
                  <c:v>71</c:v>
                </c:pt>
                <c:pt idx="9">
                  <c:v>72</c:v>
                </c:pt>
                <c:pt idx="10">
                  <c:v>9</c:v>
                </c:pt>
                <c:pt idx="11">
                  <c:v>74</c:v>
                </c:pt>
                <c:pt idx="12">
                  <c:v>81</c:v>
                </c:pt>
                <c:pt idx="13">
                  <c:v>52</c:v>
                </c:pt>
                <c:pt idx="14">
                  <c:v>70</c:v>
                </c:pt>
                <c:pt idx="15">
                  <c:v>53</c:v>
                </c:pt>
                <c:pt idx="16">
                  <c:v>45</c:v>
                </c:pt>
                <c:pt idx="17">
                  <c:v>87</c:v>
                </c:pt>
                <c:pt idx="18">
                  <c:v>81</c:v>
                </c:pt>
                <c:pt idx="19">
                  <c:v>39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DAD-4559-9C1A-BFFC63B320B2}"/>
            </c:ext>
          </c:extLst>
        </c:ser>
        <c:ser>
          <c:idx val="7"/>
          <c:order val="11"/>
          <c:tx>
            <c:v>Mar TRH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month'!$J$11:$J$30</c:f>
              <c:numCache>
                <c:formatCode>General</c:formatCode>
                <c:ptCount val="20"/>
                <c:pt idx="0">
                  <c:v>83</c:v>
                </c:pt>
                <c:pt idx="1">
                  <c:v>69</c:v>
                </c:pt>
                <c:pt idx="2">
                  <c:v>80</c:v>
                </c:pt>
                <c:pt idx="3">
                  <c:v>75</c:v>
                </c:pt>
                <c:pt idx="4">
                  <c:v>21</c:v>
                </c:pt>
                <c:pt idx="5">
                  <c:v>77</c:v>
                </c:pt>
                <c:pt idx="6">
                  <c:v>67</c:v>
                </c:pt>
                <c:pt idx="7">
                  <c:v>79</c:v>
                </c:pt>
                <c:pt idx="8">
                  <c:v>66</c:v>
                </c:pt>
                <c:pt idx="9">
                  <c:v>68</c:v>
                </c:pt>
                <c:pt idx="10">
                  <c:v>23</c:v>
                </c:pt>
                <c:pt idx="11">
                  <c:v>83</c:v>
                </c:pt>
                <c:pt idx="12">
                  <c:v>82</c:v>
                </c:pt>
                <c:pt idx="13">
                  <c:v>67</c:v>
                </c:pt>
                <c:pt idx="14">
                  <c:v>63</c:v>
                </c:pt>
                <c:pt idx="15">
                  <c:v>93</c:v>
                </c:pt>
                <c:pt idx="16">
                  <c:v>64</c:v>
                </c:pt>
                <c:pt idx="17">
                  <c:v>83</c:v>
                </c:pt>
                <c:pt idx="18">
                  <c:v>73</c:v>
                </c:pt>
                <c:pt idx="19">
                  <c:v>71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DAD-4559-9C1A-BFFC63B3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Relative humidity.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10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humidity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month'!$S$11:$S$30</c:f>
              <c:numCache>
                <c:formatCode>0.000</c:formatCode>
                <c:ptCount val="20"/>
                <c:pt idx="0">
                  <c:v>0.19540119699965813</c:v>
                </c:pt>
                <c:pt idx="1">
                  <c:v>0.18035648229513523</c:v>
                </c:pt>
                <c:pt idx="2">
                  <c:v>2.5677450003507478</c:v>
                </c:pt>
                <c:pt idx="3">
                  <c:v>0.17643691038488282</c:v>
                </c:pt>
                <c:pt idx="4">
                  <c:v>1.1001213416668973</c:v>
                </c:pt>
                <c:pt idx="5">
                  <c:v>4.7922548374639575</c:v>
                </c:pt>
                <c:pt idx="6">
                  <c:v>3.678173558215895</c:v>
                </c:pt>
                <c:pt idx="7">
                  <c:v>3.5153401394811321</c:v>
                </c:pt>
                <c:pt idx="8">
                  <c:v>2.1286970301942474</c:v>
                </c:pt>
                <c:pt idx="9">
                  <c:v>2.8510135349699226</c:v>
                </c:pt>
                <c:pt idx="10">
                  <c:v>2.9887234377960548</c:v>
                </c:pt>
                <c:pt idx="11">
                  <c:v>18.873286647189659</c:v>
                </c:pt>
                <c:pt idx="12">
                  <c:v>20.953168267976476</c:v>
                </c:pt>
                <c:pt idx="13">
                  <c:v>19.286644551626612</c:v>
                </c:pt>
                <c:pt idx="14">
                  <c:v>5.478026215435027</c:v>
                </c:pt>
                <c:pt idx="15">
                  <c:v>13.802861570406725</c:v>
                </c:pt>
                <c:pt idx="16">
                  <c:v>8.2594630899919945</c:v>
                </c:pt>
                <c:pt idx="17">
                  <c:v>8.2924033097757999</c:v>
                </c:pt>
                <c:pt idx="18">
                  <c:v>3.4350725171446808</c:v>
                </c:pt>
                <c:pt idx="19">
                  <c:v>0.33837561545009809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FB-49A5-ADF2-54D8DF9D6917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month'!$S$37:$S$56</c:f>
              <c:numCache>
                <c:formatCode>0.000</c:formatCode>
                <c:ptCount val="20"/>
                <c:pt idx="0">
                  <c:v>0.59582012379791116</c:v>
                </c:pt>
                <c:pt idx="1">
                  <c:v>0.97294631011947974</c:v>
                </c:pt>
                <c:pt idx="2">
                  <c:v>2.4192673133967171</c:v>
                </c:pt>
                <c:pt idx="3">
                  <c:v>1.2867149327518412</c:v>
                </c:pt>
                <c:pt idx="4">
                  <c:v>3.3023915266308195</c:v>
                </c:pt>
                <c:pt idx="5">
                  <c:v>6.0234213207280627</c:v>
                </c:pt>
                <c:pt idx="6">
                  <c:v>5.8660724101751276</c:v>
                </c:pt>
                <c:pt idx="7">
                  <c:v>4.6309512756374644</c:v>
                </c:pt>
                <c:pt idx="8">
                  <c:v>2.9388315156399223</c:v>
                </c:pt>
                <c:pt idx="9">
                  <c:v>1.6635195326104968</c:v>
                </c:pt>
                <c:pt idx="10">
                  <c:v>2.6437649104775613</c:v>
                </c:pt>
                <c:pt idx="11">
                  <c:v>20.101957198055118</c:v>
                </c:pt>
                <c:pt idx="12">
                  <c:v>18.100308855767437</c:v>
                </c:pt>
                <c:pt idx="13">
                  <c:v>18.878436796670137</c:v>
                </c:pt>
                <c:pt idx="14">
                  <c:v>6.5182025285741423</c:v>
                </c:pt>
                <c:pt idx="15">
                  <c:v>13.045207896386112</c:v>
                </c:pt>
                <c:pt idx="16">
                  <c:v>5.5876864646561835</c:v>
                </c:pt>
                <c:pt idx="17">
                  <c:v>7.5383712797748732</c:v>
                </c:pt>
                <c:pt idx="18">
                  <c:v>4.3491501706636599</c:v>
                </c:pt>
                <c:pt idx="19">
                  <c:v>6.989369757137974E-2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FB-49A5-ADF2-54D8DF9D6917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month'!$S$63:$S$82</c:f>
              <c:numCache>
                <c:formatCode>0.000</c:formatCode>
                <c:ptCount val="20"/>
                <c:pt idx="0">
                  <c:v>1.5311980252260755</c:v>
                </c:pt>
                <c:pt idx="1">
                  <c:v>1.9296502770308646</c:v>
                </c:pt>
                <c:pt idx="2">
                  <c:v>3.7960658331511263</c:v>
                </c:pt>
                <c:pt idx="3">
                  <c:v>3.0501249519792619</c:v>
                </c:pt>
                <c:pt idx="4">
                  <c:v>1.6410279842867743</c:v>
                </c:pt>
                <c:pt idx="5">
                  <c:v>6.4722356982561129</c:v>
                </c:pt>
                <c:pt idx="6">
                  <c:v>6.9010454368981282</c:v>
                </c:pt>
                <c:pt idx="7">
                  <c:v>8.0947183912005176</c:v>
                </c:pt>
                <c:pt idx="8">
                  <c:v>10.184863719627861</c:v>
                </c:pt>
                <c:pt idx="9">
                  <c:v>15.265964638788864</c:v>
                </c:pt>
                <c:pt idx="10">
                  <c:v>4.7609092691704564</c:v>
                </c:pt>
                <c:pt idx="11">
                  <c:v>17.856298003532331</c:v>
                </c:pt>
                <c:pt idx="12">
                  <c:v>16.545099683888584</c:v>
                </c:pt>
                <c:pt idx="13">
                  <c:v>18.005336486330073</c:v>
                </c:pt>
                <c:pt idx="14">
                  <c:v>4.5467552283956962</c:v>
                </c:pt>
                <c:pt idx="15">
                  <c:v>6.1975375284502316</c:v>
                </c:pt>
                <c:pt idx="16">
                  <c:v>5.1102555118152111</c:v>
                </c:pt>
                <c:pt idx="17">
                  <c:v>4.7166028225222716</c:v>
                </c:pt>
                <c:pt idx="18">
                  <c:v>5.9323856900035556</c:v>
                </c:pt>
                <c:pt idx="19">
                  <c:v>7.3605546922400233E-2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FB-49A5-ADF2-54D8DF9D6917}"/>
            </c:ext>
          </c:extLst>
        </c:ser>
        <c:ser>
          <c:idx val="3"/>
          <c:order val="3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month'!$S$90:$S$109</c:f>
              <c:numCache>
                <c:formatCode>0.000</c:formatCode>
                <c:ptCount val="20"/>
                <c:pt idx="0">
                  <c:v>3.8010891383604268</c:v>
                </c:pt>
                <c:pt idx="1">
                  <c:v>5.5084619460573778</c:v>
                </c:pt>
                <c:pt idx="2">
                  <c:v>8.781418076287121</c:v>
                </c:pt>
                <c:pt idx="3">
                  <c:v>4.9817312330688504</c:v>
                </c:pt>
                <c:pt idx="4">
                  <c:v>4.9982364630077649</c:v>
                </c:pt>
                <c:pt idx="5">
                  <c:v>11.060290282975945</c:v>
                </c:pt>
                <c:pt idx="6">
                  <c:v>9.1597347607537358</c:v>
                </c:pt>
                <c:pt idx="7">
                  <c:v>8.8574832394412866</c:v>
                </c:pt>
                <c:pt idx="8">
                  <c:v>13.659537940974285</c:v>
                </c:pt>
                <c:pt idx="9">
                  <c:v>4.7722792194555153</c:v>
                </c:pt>
                <c:pt idx="10">
                  <c:v>3.3549051019877254</c:v>
                </c:pt>
                <c:pt idx="11">
                  <c:v>18.873286647189659</c:v>
                </c:pt>
                <c:pt idx="12">
                  <c:v>19.746646985716801</c:v>
                </c:pt>
                <c:pt idx="13">
                  <c:v>14.910264057921584</c:v>
                </c:pt>
                <c:pt idx="14">
                  <c:v>4.7556029236102395</c:v>
                </c:pt>
                <c:pt idx="15">
                  <c:v>4.6679926701163392</c:v>
                </c:pt>
                <c:pt idx="16">
                  <c:v>4.8822648229575067</c:v>
                </c:pt>
                <c:pt idx="17">
                  <c:v>4.1292638336826268</c:v>
                </c:pt>
                <c:pt idx="18">
                  <c:v>4.3828199047036733</c:v>
                </c:pt>
                <c:pt idx="19">
                  <c:v>0.29313536920248601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FB-49A5-ADF2-54D8DF9D6917}"/>
            </c:ext>
          </c:extLst>
        </c:ser>
        <c:ser>
          <c:idx val="4"/>
          <c:order val="4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month'!$S$117:$S$136</c:f>
              <c:numCache>
                <c:formatCode>0.000</c:formatCode>
                <c:ptCount val="20"/>
                <c:pt idx="0">
                  <c:v>4.7153683526694845</c:v>
                </c:pt>
                <c:pt idx="1">
                  <c:v>5.8459625260787345</c:v>
                </c:pt>
                <c:pt idx="2">
                  <c:v>4.3538985791472395</c:v>
                </c:pt>
                <c:pt idx="3">
                  <c:v>9.057853739131188</c:v>
                </c:pt>
                <c:pt idx="4">
                  <c:v>3.6699834381294059</c:v>
                </c:pt>
                <c:pt idx="5">
                  <c:v>7.4250563334878761</c:v>
                </c:pt>
                <c:pt idx="6">
                  <c:v>14.721734563166017</c:v>
                </c:pt>
                <c:pt idx="7">
                  <c:v>18.411838928389546</c:v>
                </c:pt>
                <c:pt idx="8">
                  <c:v>10.108637195442613</c:v>
                </c:pt>
                <c:pt idx="9">
                  <c:v>15.09043214136179</c:v>
                </c:pt>
                <c:pt idx="10">
                  <c:v>4.4187964312878947</c:v>
                </c:pt>
                <c:pt idx="11">
                  <c:v>17.744821291585005</c:v>
                </c:pt>
                <c:pt idx="12">
                  <c:v>18.968415423644334</c:v>
                </c:pt>
                <c:pt idx="13">
                  <c:v>17.828795989623259</c:v>
                </c:pt>
                <c:pt idx="14">
                  <c:v>6.1603187177547909</c:v>
                </c:pt>
                <c:pt idx="15">
                  <c:v>5.0788205323280025</c:v>
                </c:pt>
                <c:pt idx="16">
                  <c:v>5.4257192145150324</c:v>
                </c:pt>
                <c:pt idx="17">
                  <c:v>5.5403438049307825</c:v>
                </c:pt>
                <c:pt idx="18">
                  <c:v>4.3828199047036733</c:v>
                </c:pt>
                <c:pt idx="19">
                  <c:v>9.5856846969889831E-2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7FB-49A5-ADF2-54D8DF9D6917}"/>
            </c:ext>
          </c:extLst>
        </c:ser>
        <c:ser>
          <c:idx val="5"/>
          <c:order val="5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month'!$S$144:$S$163</c:f>
              <c:numCache>
                <c:formatCode>0.000</c:formatCode>
                <c:ptCount val="20"/>
                <c:pt idx="0">
                  <c:v>5.0731834599057999</c:v>
                </c:pt>
                <c:pt idx="1">
                  <c:v>6.4652871904359248</c:v>
                </c:pt>
                <c:pt idx="2">
                  <c:v>4.3606723457007233</c:v>
                </c:pt>
                <c:pt idx="3">
                  <c:v>6.6926853548010508</c:v>
                </c:pt>
                <c:pt idx="4">
                  <c:v>3.7637873610678159</c:v>
                </c:pt>
                <c:pt idx="5">
                  <c:v>9.3518582234284473</c:v>
                </c:pt>
                <c:pt idx="6">
                  <c:v>11.802407286416658</c:v>
                </c:pt>
                <c:pt idx="7">
                  <c:v>14.093936274240782</c:v>
                </c:pt>
                <c:pt idx="8">
                  <c:v>17.136092541868599</c:v>
                </c:pt>
                <c:pt idx="9">
                  <c:v>7.9755135391102652</c:v>
                </c:pt>
                <c:pt idx="10">
                  <c:v>4.127498084686696</c:v>
                </c:pt>
                <c:pt idx="11">
                  <c:v>18.864073789734075</c:v>
                </c:pt>
                <c:pt idx="12">
                  <c:v>19.136820610851025</c:v>
                </c:pt>
                <c:pt idx="13">
                  <c:v>17.603770274018451</c:v>
                </c:pt>
                <c:pt idx="14">
                  <c:v>6.1887559149368023</c:v>
                </c:pt>
                <c:pt idx="15">
                  <c:v>6.7030515377691637</c:v>
                </c:pt>
                <c:pt idx="16">
                  <c:v>5.6605800033481346</c:v>
                </c:pt>
                <c:pt idx="17">
                  <c:v>4.895690638680767</c:v>
                </c:pt>
                <c:pt idx="18">
                  <c:v>3.681509788884719</c:v>
                </c:pt>
                <c:pt idx="19">
                  <c:v>8.7301524270429975E-2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FB-49A5-ADF2-54D8DF9D6917}"/>
            </c:ext>
          </c:extLst>
        </c:ser>
        <c:ser>
          <c:idx val="6"/>
          <c:order val="6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month'!$S$171:$S$190</c:f>
              <c:numCache>
                <c:formatCode>0.000</c:formatCode>
                <c:ptCount val="20"/>
                <c:pt idx="0">
                  <c:v>2.5000162499424037</c:v>
                </c:pt>
                <c:pt idx="1">
                  <c:v>3.472903735976951</c:v>
                </c:pt>
                <c:pt idx="2">
                  <c:v>3.245867103492639</c:v>
                </c:pt>
                <c:pt idx="3">
                  <c:v>3.2501127152137328</c:v>
                </c:pt>
                <c:pt idx="4">
                  <c:v>2.4215134404516685</c:v>
                </c:pt>
                <c:pt idx="5">
                  <c:v>6.8851896949410936</c:v>
                </c:pt>
                <c:pt idx="6">
                  <c:v>9.1325556573802658</c:v>
                </c:pt>
                <c:pt idx="7">
                  <c:v>10.248803890416054</c:v>
                </c:pt>
                <c:pt idx="8">
                  <c:v>8.9979010421531456</c:v>
                </c:pt>
                <c:pt idx="9">
                  <c:v>6.8291090433759427</c:v>
                </c:pt>
                <c:pt idx="10">
                  <c:v>3.6846040477921909</c:v>
                </c:pt>
                <c:pt idx="11">
                  <c:v>17.537489947038093</c:v>
                </c:pt>
                <c:pt idx="12">
                  <c:v>19.484987035602472</c:v>
                </c:pt>
                <c:pt idx="13">
                  <c:v>17.603770274018451</c:v>
                </c:pt>
                <c:pt idx="14">
                  <c:v>6.8473756946902045</c:v>
                </c:pt>
                <c:pt idx="15">
                  <c:v>6.69911607709229</c:v>
                </c:pt>
                <c:pt idx="16">
                  <c:v>6.1204606442113718</c:v>
                </c:pt>
                <c:pt idx="17">
                  <c:v>4.3686054518665642</c:v>
                </c:pt>
                <c:pt idx="18">
                  <c:v>6.4915768723531038</c:v>
                </c:pt>
                <c:pt idx="19">
                  <c:v>0.31247684750681254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7FB-49A5-ADF2-54D8DF9D6917}"/>
            </c:ext>
          </c:extLst>
        </c:ser>
        <c:ser>
          <c:idx val="8"/>
          <c:order val="7"/>
          <c:tx>
            <c:v> Oct 21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month'!$S$198:$S$217</c:f>
              <c:numCache>
                <c:formatCode>0.000</c:formatCode>
                <c:ptCount val="20"/>
                <c:pt idx="0">
                  <c:v>2.1199795266121124</c:v>
                </c:pt>
                <c:pt idx="1">
                  <c:v>1.403673222972976</c:v>
                </c:pt>
                <c:pt idx="2">
                  <c:v>2.6070377700407765</c:v>
                </c:pt>
                <c:pt idx="3">
                  <c:v>3.2660957866214853</c:v>
                </c:pt>
                <c:pt idx="4">
                  <c:v>2.6956830685790409</c:v>
                </c:pt>
                <c:pt idx="5">
                  <c:v>6.9139750712179344</c:v>
                </c:pt>
                <c:pt idx="6">
                  <c:v>9.8541190840600947</c:v>
                </c:pt>
                <c:pt idx="7">
                  <c:v>3.0125173053133341</c:v>
                </c:pt>
                <c:pt idx="8">
                  <c:v>7.2495308359470165</c:v>
                </c:pt>
                <c:pt idx="9">
                  <c:v>3.9085931073245583</c:v>
                </c:pt>
                <c:pt idx="10">
                  <c:v>6.2238444296344948</c:v>
                </c:pt>
                <c:pt idx="11">
                  <c:v>20.046876204926896</c:v>
                </c:pt>
                <c:pt idx="12">
                  <c:v>19.242657109315747</c:v>
                </c:pt>
                <c:pt idx="13">
                  <c:v>18.005336486330073</c:v>
                </c:pt>
                <c:pt idx="14">
                  <c:v>7.025883474655946</c:v>
                </c:pt>
                <c:pt idx="15">
                  <c:v>11.352428587474279</c:v>
                </c:pt>
                <c:pt idx="16">
                  <c:v>8.5296839204495249</c:v>
                </c:pt>
                <c:pt idx="17">
                  <c:v>5.6113085504734972</c:v>
                </c:pt>
                <c:pt idx="18">
                  <c:v>3.1599908926377762</c:v>
                </c:pt>
                <c:pt idx="19">
                  <c:v>0.551100318232422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FB-49A5-ADF2-54D8DF9D6917}"/>
            </c:ext>
          </c:extLst>
        </c:ser>
        <c:ser>
          <c:idx val="10"/>
          <c:order val="8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month'!$S$225:$S$244</c:f>
              <c:numCache>
                <c:formatCode>0.000</c:formatCode>
                <c:ptCount val="20"/>
                <c:pt idx="0">
                  <c:v>0.29786494844777112</c:v>
                </c:pt>
                <c:pt idx="1">
                  <c:v>0.25907350726190548</c:v>
                </c:pt>
                <c:pt idx="2">
                  <c:v>1.8421865304924749</c:v>
                </c:pt>
                <c:pt idx="3">
                  <c:v>0.24976085798891887</c:v>
                </c:pt>
                <c:pt idx="4">
                  <c:v>0.71837359432340508</c:v>
                </c:pt>
                <c:pt idx="5">
                  <c:v>4.6130602538689836</c:v>
                </c:pt>
                <c:pt idx="6">
                  <c:v>6.238177122418473</c:v>
                </c:pt>
                <c:pt idx="7">
                  <c:v>1.8712564213855158</c:v>
                </c:pt>
                <c:pt idx="8">
                  <c:v>4.3634633921748831</c:v>
                </c:pt>
                <c:pt idx="9">
                  <c:v>2.1423987030467919</c:v>
                </c:pt>
                <c:pt idx="10">
                  <c:v>4.7765426798028168</c:v>
                </c:pt>
                <c:pt idx="11">
                  <c:v>17.744821291585005</c:v>
                </c:pt>
                <c:pt idx="12">
                  <c:v>18.111571383800698</c:v>
                </c:pt>
                <c:pt idx="13">
                  <c:v>16.886132264577711</c:v>
                </c:pt>
                <c:pt idx="14">
                  <c:v>7.5892283634474413</c:v>
                </c:pt>
                <c:pt idx="15">
                  <c:v>12.927348715887131</c:v>
                </c:pt>
                <c:pt idx="16">
                  <c:v>7.1773580821645346</c:v>
                </c:pt>
                <c:pt idx="17">
                  <c:v>7.1239846671402995</c:v>
                </c:pt>
                <c:pt idx="18">
                  <c:v>3.0131469833823168</c:v>
                </c:pt>
                <c:pt idx="19">
                  <c:v>0.84218469327506706</c:v>
                </c:pt>
              </c:numCache>
            </c:numRef>
          </c:xVal>
          <c:yVal>
            <c:numRef>
              <c:f>'21st of month'!$I$225:$I$244</c:f>
              <c:numCache>
                <c:formatCode>General</c:formatCode>
                <c:ptCount val="20"/>
                <c:pt idx="0" formatCode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7FB-49A5-ADF2-54D8DF9D6917}"/>
            </c:ext>
          </c:extLst>
        </c:ser>
        <c:ser>
          <c:idx val="9"/>
          <c:order val="9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month'!$S$252:$S$271</c:f>
              <c:numCache>
                <c:formatCode>0.000</c:formatCode>
                <c:ptCount val="20"/>
                <c:pt idx="0">
                  <c:v>0.3344755871376599</c:v>
                </c:pt>
                <c:pt idx="1">
                  <c:v>0.21292133547003528</c:v>
                </c:pt>
                <c:pt idx="2">
                  <c:v>1.6540500652347701</c:v>
                </c:pt>
                <c:pt idx="3">
                  <c:v>0.8597764259473909</c:v>
                </c:pt>
                <c:pt idx="4">
                  <c:v>1.0565453157904858</c:v>
                </c:pt>
                <c:pt idx="5">
                  <c:v>3.9412227475007362</c:v>
                </c:pt>
                <c:pt idx="6">
                  <c:v>5.0721188605164587</c:v>
                </c:pt>
                <c:pt idx="7">
                  <c:v>0.26558536140092404</c:v>
                </c:pt>
                <c:pt idx="8">
                  <c:v>1.5110541956698662</c:v>
                </c:pt>
                <c:pt idx="9">
                  <c:v>1.4563975218187282</c:v>
                </c:pt>
                <c:pt idx="10">
                  <c:v>3.8981904176363908</c:v>
                </c:pt>
                <c:pt idx="11">
                  <c:v>21.189289268815635</c:v>
                </c:pt>
                <c:pt idx="12">
                  <c:v>18.582072293385206</c:v>
                </c:pt>
                <c:pt idx="13">
                  <c:v>17.630337044873649</c:v>
                </c:pt>
                <c:pt idx="14">
                  <c:v>8.3102246852320274</c:v>
                </c:pt>
                <c:pt idx="15">
                  <c:v>12.927348715887131</c:v>
                </c:pt>
                <c:pt idx="16">
                  <c:v>4.5610748634134364</c:v>
                </c:pt>
                <c:pt idx="17">
                  <c:v>8.2025265453748606</c:v>
                </c:pt>
                <c:pt idx="18">
                  <c:v>5.9186371357116148</c:v>
                </c:pt>
                <c:pt idx="19">
                  <c:v>2.1814152237416171</c:v>
                </c:pt>
              </c:numCache>
            </c:numRef>
          </c:xVal>
          <c:yVal>
            <c:numRef>
              <c:f>'21st of month'!$I$252:$I$271</c:f>
              <c:numCache>
                <c:formatCode>General</c:formatCode>
                <c:ptCount val="20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7FB-49A5-ADF2-54D8DF9D6917}"/>
            </c:ext>
          </c:extLst>
        </c:ser>
        <c:ser>
          <c:idx val="11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month'!$S$279:$S$298</c:f>
              <c:numCache>
                <c:formatCode>0.000</c:formatCode>
                <c:ptCount val="20"/>
                <c:pt idx="0">
                  <c:v>0.31405699754129363</c:v>
                </c:pt>
                <c:pt idx="1">
                  <c:v>0.28168261454333898</c:v>
                </c:pt>
                <c:pt idx="2">
                  <c:v>1.9780722072841808</c:v>
                </c:pt>
                <c:pt idx="3">
                  <c:v>0.14686374774596578</c:v>
                </c:pt>
                <c:pt idx="4">
                  <c:v>0.89277474100234389</c:v>
                </c:pt>
                <c:pt idx="5">
                  <c:v>5.3358269403449317</c:v>
                </c:pt>
                <c:pt idx="6">
                  <c:v>2.1032555963995798</c:v>
                </c:pt>
                <c:pt idx="7">
                  <c:v>0.43202685073389296</c:v>
                </c:pt>
                <c:pt idx="8">
                  <c:v>0.43370263476799009</c:v>
                </c:pt>
                <c:pt idx="9">
                  <c:v>0.48593110619162211</c:v>
                </c:pt>
                <c:pt idx="10">
                  <c:v>2.4548931320389262</c:v>
                </c:pt>
                <c:pt idx="11">
                  <c:v>17.537489947038093</c:v>
                </c:pt>
                <c:pt idx="12">
                  <c:v>18.06075899637105</c:v>
                </c:pt>
                <c:pt idx="13">
                  <c:v>21.901562986942672</c:v>
                </c:pt>
                <c:pt idx="14">
                  <c:v>3.7237195914613159</c:v>
                </c:pt>
                <c:pt idx="15">
                  <c:v>12.12373099578285</c:v>
                </c:pt>
                <c:pt idx="16">
                  <c:v>7.5474399750163741</c:v>
                </c:pt>
                <c:pt idx="17">
                  <c:v>7.7340477768072562</c:v>
                </c:pt>
                <c:pt idx="18">
                  <c:v>7.1313042740649646</c:v>
                </c:pt>
                <c:pt idx="19">
                  <c:v>1.0781779436488019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7FB-49A5-ADF2-54D8DF9D6917}"/>
            </c:ext>
          </c:extLst>
        </c:ser>
        <c:ser>
          <c:idx val="12"/>
          <c:order val="11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month'!$S$306:$S$325</c:f>
              <c:numCache>
                <c:formatCode>0.000</c:formatCode>
                <c:ptCount val="20"/>
                <c:pt idx="0">
                  <c:v>0.16243335147298973</c:v>
                </c:pt>
                <c:pt idx="1">
                  <c:v>0.37983519927372389</c:v>
                </c:pt>
                <c:pt idx="2">
                  <c:v>2.2905865946183348</c:v>
                </c:pt>
                <c:pt idx="3">
                  <c:v>0.19530870597659575</c:v>
                </c:pt>
                <c:pt idx="4">
                  <c:v>1.1384177310993069</c:v>
                </c:pt>
                <c:pt idx="5">
                  <c:v>4.4234330016201193</c:v>
                </c:pt>
                <c:pt idx="6">
                  <c:v>3.4406697275795639</c:v>
                </c:pt>
                <c:pt idx="7">
                  <c:v>0.59585584403206504</c:v>
                </c:pt>
                <c:pt idx="8">
                  <c:v>3.1272514538153509</c:v>
                </c:pt>
                <c:pt idx="9">
                  <c:v>1.5507132161885055</c:v>
                </c:pt>
                <c:pt idx="10">
                  <c:v>2.1404036400789841</c:v>
                </c:pt>
                <c:pt idx="11">
                  <c:v>20.067599947480716</c:v>
                </c:pt>
                <c:pt idx="12">
                  <c:v>18.3446432970029</c:v>
                </c:pt>
                <c:pt idx="13">
                  <c:v>15.756392064775605</c:v>
                </c:pt>
                <c:pt idx="14">
                  <c:v>7.4358256086543468</c:v>
                </c:pt>
                <c:pt idx="15">
                  <c:v>9.9805332543569172</c:v>
                </c:pt>
                <c:pt idx="16">
                  <c:v>3.9183915455296745</c:v>
                </c:pt>
                <c:pt idx="17">
                  <c:v>9.2873522868494085</c:v>
                </c:pt>
                <c:pt idx="18">
                  <c:v>4.7121690769089142</c:v>
                </c:pt>
                <c:pt idx="19">
                  <c:v>0.3981328298036278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7FB-49A5-ADF2-54D8DF9D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24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Humidity ratio, grams of water per kg dry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Dew point temperature vs. humidity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Mar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month'!$S$11:$S$30</c:f>
              <c:numCache>
                <c:formatCode>0.000</c:formatCode>
                <c:ptCount val="20"/>
                <c:pt idx="0">
                  <c:v>0.19540119699965813</c:v>
                </c:pt>
                <c:pt idx="1">
                  <c:v>0.18035648229513523</c:v>
                </c:pt>
                <c:pt idx="2">
                  <c:v>2.5677450003507478</c:v>
                </c:pt>
                <c:pt idx="3">
                  <c:v>0.17643691038488282</c:v>
                </c:pt>
                <c:pt idx="4">
                  <c:v>1.1001213416668973</c:v>
                </c:pt>
                <c:pt idx="5">
                  <c:v>4.7922548374639575</c:v>
                </c:pt>
                <c:pt idx="6">
                  <c:v>3.678173558215895</c:v>
                </c:pt>
                <c:pt idx="7">
                  <c:v>3.5153401394811321</c:v>
                </c:pt>
                <c:pt idx="8">
                  <c:v>2.1286970301942474</c:v>
                </c:pt>
                <c:pt idx="9">
                  <c:v>2.8510135349699226</c:v>
                </c:pt>
                <c:pt idx="10">
                  <c:v>2.9887234377960548</c:v>
                </c:pt>
                <c:pt idx="11">
                  <c:v>18.873286647189659</c:v>
                </c:pt>
                <c:pt idx="12">
                  <c:v>20.953168267976476</c:v>
                </c:pt>
                <c:pt idx="13">
                  <c:v>19.286644551626612</c:v>
                </c:pt>
                <c:pt idx="14">
                  <c:v>5.478026215435027</c:v>
                </c:pt>
                <c:pt idx="15">
                  <c:v>13.802861570406725</c:v>
                </c:pt>
                <c:pt idx="16">
                  <c:v>8.2594630899919945</c:v>
                </c:pt>
                <c:pt idx="17">
                  <c:v>8.2924033097757999</c:v>
                </c:pt>
                <c:pt idx="18">
                  <c:v>3.4350725171446808</c:v>
                </c:pt>
                <c:pt idx="19">
                  <c:v>0.33837561545009809</c:v>
                </c:pt>
              </c:numCache>
            </c:numRef>
          </c:xVal>
          <c:yVal>
            <c:numRef>
              <c:f>'21st of month'!$X$11:$X$30</c:f>
              <c:numCache>
                <c:formatCode>0.0</c:formatCode>
                <c:ptCount val="20"/>
                <c:pt idx="0">
                  <c:v>-31.778500759184055</c:v>
                </c:pt>
                <c:pt idx="1">
                  <c:v>-32.545045015065426</c:v>
                </c:pt>
                <c:pt idx="2">
                  <c:v>-4.6438824761542605</c:v>
                </c:pt>
                <c:pt idx="3">
                  <c:v>-32.735027114068401</c:v>
                </c:pt>
                <c:pt idx="4">
                  <c:v>-14.645847596420992</c:v>
                </c:pt>
                <c:pt idx="5">
                  <c:v>3.2488504795703079</c:v>
                </c:pt>
                <c:pt idx="6">
                  <c:v>-0.54027929486574067</c:v>
                </c:pt>
                <c:pt idx="7">
                  <c:v>-1.1080019412947308</c:v>
                </c:pt>
                <c:pt idx="8">
                  <c:v>-6.8818779605232407</c:v>
                </c:pt>
                <c:pt idx="9">
                  <c:v>-3.7521521728652374</c:v>
                </c:pt>
                <c:pt idx="10">
                  <c:v>-3.0317242230048009</c:v>
                </c:pt>
                <c:pt idx="11">
                  <c:v>23.865747288956356</c:v>
                </c:pt>
                <c:pt idx="12">
                  <c:v>25.614297086673162</c:v>
                </c:pt>
                <c:pt idx="13">
                  <c:v>24.154501090229132</c:v>
                </c:pt>
                <c:pt idx="14">
                  <c:v>4.2355354993731567</c:v>
                </c:pt>
                <c:pt idx="15">
                  <c:v>18.834100379059748</c:v>
                </c:pt>
                <c:pt idx="16">
                  <c:v>11.097402375694912</c:v>
                </c:pt>
                <c:pt idx="17">
                  <c:v>11.161891929594333</c:v>
                </c:pt>
                <c:pt idx="18">
                  <c:v>-1.2021758056882277</c:v>
                </c:pt>
                <c:pt idx="19">
                  <c:v>-26.437647979318115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54B-4B92-914B-FAAF10D803CE}"/>
            </c:ext>
          </c:extLst>
        </c:ser>
        <c:ser>
          <c:idx val="1"/>
          <c:order val="1"/>
          <c:tx>
            <c:v>Apr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month'!$S$37:$S$56</c:f>
              <c:numCache>
                <c:formatCode>0.000</c:formatCode>
                <c:ptCount val="20"/>
                <c:pt idx="0">
                  <c:v>0.59582012379791116</c:v>
                </c:pt>
                <c:pt idx="1">
                  <c:v>0.97294631011947974</c:v>
                </c:pt>
                <c:pt idx="2">
                  <c:v>2.4192673133967171</c:v>
                </c:pt>
                <c:pt idx="3">
                  <c:v>1.2867149327518412</c:v>
                </c:pt>
                <c:pt idx="4">
                  <c:v>3.3023915266308195</c:v>
                </c:pt>
                <c:pt idx="5">
                  <c:v>6.0234213207280627</c:v>
                </c:pt>
                <c:pt idx="6">
                  <c:v>5.8660724101751276</c:v>
                </c:pt>
                <c:pt idx="7">
                  <c:v>4.6309512756374644</c:v>
                </c:pt>
                <c:pt idx="8">
                  <c:v>2.9388315156399223</c:v>
                </c:pt>
                <c:pt idx="9">
                  <c:v>1.6635195326104968</c:v>
                </c:pt>
                <c:pt idx="10">
                  <c:v>2.6437649104775613</c:v>
                </c:pt>
                <c:pt idx="11">
                  <c:v>20.101957198055118</c:v>
                </c:pt>
                <c:pt idx="12">
                  <c:v>18.100308855767437</c:v>
                </c:pt>
                <c:pt idx="13">
                  <c:v>18.878436796670137</c:v>
                </c:pt>
                <c:pt idx="14">
                  <c:v>6.5182025285741423</c:v>
                </c:pt>
                <c:pt idx="15">
                  <c:v>13.045207896386112</c:v>
                </c:pt>
                <c:pt idx="16">
                  <c:v>5.5876864646561835</c:v>
                </c:pt>
                <c:pt idx="17">
                  <c:v>7.5383712797748732</c:v>
                </c:pt>
                <c:pt idx="18">
                  <c:v>4.3491501706636599</c:v>
                </c:pt>
                <c:pt idx="19">
                  <c:v>6.989369757137974E-2</c:v>
                </c:pt>
              </c:numCache>
            </c:numRef>
          </c:xVal>
          <c:yVal>
            <c:numRef>
              <c:f>'21st of month'!$X$37:$X$56</c:f>
              <c:numCache>
                <c:formatCode>0.0</c:formatCode>
                <c:ptCount val="20"/>
                <c:pt idx="0">
                  <c:v>-20.737843964977316</c:v>
                </c:pt>
                <c:pt idx="1">
                  <c:v>-15.569496020882696</c:v>
                </c:pt>
                <c:pt idx="2">
                  <c:v>-5.3380861528725063</c:v>
                </c:pt>
                <c:pt idx="3">
                  <c:v>-12.50288947393085</c:v>
                </c:pt>
                <c:pt idx="4">
                  <c:v>-2.1573265739980911</c:v>
                </c:pt>
                <c:pt idx="5">
                  <c:v>6.4958006518945126</c:v>
                </c:pt>
                <c:pt idx="6">
                  <c:v>5.9037475568837294</c:v>
                </c:pt>
                <c:pt idx="7">
                  <c:v>2.5346283970572472</c:v>
                </c:pt>
                <c:pt idx="8">
                  <c:v>-3.1237899108811575</c:v>
                </c:pt>
                <c:pt idx="9">
                  <c:v>-9.9458654637807626</c:v>
                </c:pt>
                <c:pt idx="10">
                  <c:v>-4.4736644103438152</c:v>
                </c:pt>
                <c:pt idx="11">
                  <c:v>24.886242465853741</c:v>
                </c:pt>
                <c:pt idx="12">
                  <c:v>23.245217213881972</c:v>
                </c:pt>
                <c:pt idx="13">
                  <c:v>23.809180646469656</c:v>
                </c:pt>
                <c:pt idx="14">
                  <c:v>6.7139476712785608</c:v>
                </c:pt>
                <c:pt idx="15">
                  <c:v>17.953255365357165</c:v>
                </c:pt>
                <c:pt idx="16">
                  <c:v>5.4089044519890876</c:v>
                </c:pt>
                <c:pt idx="17">
                  <c:v>9.7518809028508144</c:v>
                </c:pt>
                <c:pt idx="18">
                  <c:v>1.8732965765328231</c:v>
                </c:pt>
                <c:pt idx="19">
                  <c:v>-41.117818641941568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454B-4B92-914B-FAAF10D803CE}"/>
            </c:ext>
          </c:extLst>
        </c:ser>
        <c:ser>
          <c:idx val="2"/>
          <c:order val="2"/>
          <c:tx>
            <c:v>May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month'!$S$63:$S$82</c:f>
              <c:numCache>
                <c:formatCode>0.000</c:formatCode>
                <c:ptCount val="20"/>
                <c:pt idx="0">
                  <c:v>1.5311980252260755</c:v>
                </c:pt>
                <c:pt idx="1">
                  <c:v>1.9296502770308646</c:v>
                </c:pt>
                <c:pt idx="2">
                  <c:v>3.7960658331511263</c:v>
                </c:pt>
                <c:pt idx="3">
                  <c:v>3.0501249519792619</c:v>
                </c:pt>
                <c:pt idx="4">
                  <c:v>1.6410279842867743</c:v>
                </c:pt>
                <c:pt idx="5">
                  <c:v>6.4722356982561129</c:v>
                </c:pt>
                <c:pt idx="6">
                  <c:v>6.9010454368981282</c:v>
                </c:pt>
                <c:pt idx="7">
                  <c:v>8.0947183912005176</c:v>
                </c:pt>
                <c:pt idx="8">
                  <c:v>10.184863719627861</c:v>
                </c:pt>
                <c:pt idx="9">
                  <c:v>15.265964638788864</c:v>
                </c:pt>
                <c:pt idx="10">
                  <c:v>4.7609092691704564</c:v>
                </c:pt>
                <c:pt idx="11">
                  <c:v>17.856298003532331</c:v>
                </c:pt>
                <c:pt idx="12">
                  <c:v>16.545099683888584</c:v>
                </c:pt>
                <c:pt idx="13">
                  <c:v>18.005336486330073</c:v>
                </c:pt>
                <c:pt idx="14">
                  <c:v>4.5467552283956962</c:v>
                </c:pt>
                <c:pt idx="15">
                  <c:v>6.1975375284502316</c:v>
                </c:pt>
                <c:pt idx="16">
                  <c:v>5.1102555118152111</c:v>
                </c:pt>
                <c:pt idx="17">
                  <c:v>4.7166028225222716</c:v>
                </c:pt>
                <c:pt idx="18">
                  <c:v>5.9323856900035556</c:v>
                </c:pt>
                <c:pt idx="19">
                  <c:v>7.3605546922400233E-2</c:v>
                </c:pt>
              </c:numCache>
            </c:numRef>
          </c:xVal>
          <c:yVal>
            <c:numRef>
              <c:f>'21st of month'!$X$63:$X$82</c:f>
              <c:numCache>
                <c:formatCode>0.0</c:formatCode>
                <c:ptCount val="20"/>
                <c:pt idx="0">
                  <c:v>-10.578310316798877</c:v>
                </c:pt>
                <c:pt idx="1">
                  <c:v>-7.9775229847681999</c:v>
                </c:pt>
                <c:pt idx="2">
                  <c:v>0</c:v>
                </c:pt>
                <c:pt idx="3">
                  <c:v>-2.6334248883174496</c:v>
                </c:pt>
                <c:pt idx="4">
                  <c:v>-10.233958790564543</c:v>
                </c:pt>
                <c:pt idx="5">
                  <c:v>7.5326754726908689</c:v>
                </c:pt>
                <c:pt idx="6">
                  <c:v>8.2487453237890236</c:v>
                </c:pt>
                <c:pt idx="7">
                  <c:v>10.560334605649928</c:v>
                </c:pt>
                <c:pt idx="8">
                  <c:v>14.148127108611732</c:v>
                </c:pt>
                <c:pt idx="9">
                  <c:v>20.046243542664683</c:v>
                </c:pt>
                <c:pt idx="10">
                  <c:v>2.9296641434038975</c:v>
                </c:pt>
                <c:pt idx="11">
                  <c:v>22.974427326062596</c:v>
                </c:pt>
                <c:pt idx="12">
                  <c:v>21.807058724421609</c:v>
                </c:pt>
                <c:pt idx="13">
                  <c:v>23.047266436020323</c:v>
                </c:pt>
                <c:pt idx="14">
                  <c:v>1.6292618385634796</c:v>
                </c:pt>
                <c:pt idx="15">
                  <c:v>6.8044561792294758</c:v>
                </c:pt>
                <c:pt idx="16">
                  <c:v>4.1414692859404454</c:v>
                </c:pt>
                <c:pt idx="17">
                  <c:v>3.019142244496436</c:v>
                </c:pt>
                <c:pt idx="18">
                  <c:v>6.2548327230509244</c:v>
                </c:pt>
                <c:pt idx="19">
                  <c:v>-40.663839183628681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454B-4B92-914B-FAAF10D803CE}"/>
            </c:ext>
          </c:extLst>
        </c:ser>
        <c:ser>
          <c:idx val="3"/>
          <c:order val="3"/>
          <c:tx>
            <c:v>Jun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month'!$S$90:$S$109</c:f>
              <c:numCache>
                <c:formatCode>0.000</c:formatCode>
                <c:ptCount val="20"/>
                <c:pt idx="0">
                  <c:v>3.8010891383604268</c:v>
                </c:pt>
                <c:pt idx="1">
                  <c:v>5.5084619460573778</c:v>
                </c:pt>
                <c:pt idx="2">
                  <c:v>8.781418076287121</c:v>
                </c:pt>
                <c:pt idx="3">
                  <c:v>4.9817312330688504</c:v>
                </c:pt>
                <c:pt idx="4">
                  <c:v>4.9982364630077649</c:v>
                </c:pt>
                <c:pt idx="5">
                  <c:v>11.060290282975945</c:v>
                </c:pt>
                <c:pt idx="6">
                  <c:v>9.1597347607537358</c:v>
                </c:pt>
                <c:pt idx="7">
                  <c:v>8.8574832394412866</c:v>
                </c:pt>
                <c:pt idx="8">
                  <c:v>13.659537940974285</c:v>
                </c:pt>
                <c:pt idx="9">
                  <c:v>4.7722792194555153</c:v>
                </c:pt>
                <c:pt idx="10">
                  <c:v>3.3549051019877254</c:v>
                </c:pt>
                <c:pt idx="11">
                  <c:v>18.873286647189659</c:v>
                </c:pt>
                <c:pt idx="12">
                  <c:v>19.746646985716801</c:v>
                </c:pt>
                <c:pt idx="13">
                  <c:v>14.910264057921584</c:v>
                </c:pt>
                <c:pt idx="14">
                  <c:v>4.7556029236102395</c:v>
                </c:pt>
                <c:pt idx="15">
                  <c:v>4.6679926701163392</c:v>
                </c:pt>
                <c:pt idx="16">
                  <c:v>4.8822648229575067</c:v>
                </c:pt>
                <c:pt idx="17">
                  <c:v>4.1292638336826268</c:v>
                </c:pt>
                <c:pt idx="18">
                  <c:v>4.3828199047036733</c:v>
                </c:pt>
                <c:pt idx="19">
                  <c:v>0.29313536920248601</c:v>
                </c:pt>
              </c:numCache>
            </c:numRef>
          </c:xVal>
          <c:yVal>
            <c:numRef>
              <c:f>'21st of month'!$X$90:$X$109</c:f>
              <c:numCache>
                <c:formatCode>0.0</c:formatCode>
                <c:ptCount val="20"/>
                <c:pt idx="0">
                  <c:v>-9.4440138739741997E-3</c:v>
                </c:pt>
                <c:pt idx="1">
                  <c:v>5.1511311131592379</c:v>
                </c:pt>
                <c:pt idx="2">
                  <c:v>12</c:v>
                </c:pt>
                <c:pt idx="3">
                  <c:v>3.7536785054836059</c:v>
                </c:pt>
                <c:pt idx="4">
                  <c:v>3.2453754071016192</c:v>
                </c:pt>
                <c:pt idx="5">
                  <c:v>15.515098334220511</c:v>
                </c:pt>
                <c:pt idx="6">
                  <c:v>12.431949960559734</c:v>
                </c:pt>
                <c:pt idx="7">
                  <c:v>11.899192316904589</c:v>
                </c:pt>
                <c:pt idx="8">
                  <c:v>18.668978244988182</c:v>
                </c:pt>
                <c:pt idx="9">
                  <c:v>2.7673395724410739</c:v>
                </c:pt>
                <c:pt idx="10">
                  <c:v>-1.6593072824105661</c:v>
                </c:pt>
                <c:pt idx="11">
                  <c:v>23.865747288956356</c:v>
                </c:pt>
                <c:pt idx="12">
                  <c:v>24.650469665313892</c:v>
                </c:pt>
                <c:pt idx="13">
                  <c:v>20.046210613744961</c:v>
                </c:pt>
                <c:pt idx="14">
                  <c:v>2.2527407224111471</c:v>
                </c:pt>
                <c:pt idx="15">
                  <c:v>2.7825161087330912</c:v>
                </c:pt>
                <c:pt idx="16">
                  <c:v>3.4984373080031332</c:v>
                </c:pt>
                <c:pt idx="17">
                  <c:v>1.1698273151985177</c:v>
                </c:pt>
                <c:pt idx="18">
                  <c:v>1.980399117242996</c:v>
                </c:pt>
                <c:pt idx="19">
                  <c:v>-27.849540516527099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454B-4B92-914B-FAAF10D803CE}"/>
            </c:ext>
          </c:extLst>
        </c:ser>
        <c:ser>
          <c:idx val="4"/>
          <c:order val="4"/>
          <c:tx>
            <c:v>Jul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month'!$S$117:$S$136</c:f>
              <c:numCache>
                <c:formatCode>0.000</c:formatCode>
                <c:ptCount val="20"/>
                <c:pt idx="0">
                  <c:v>4.7153683526694845</c:v>
                </c:pt>
                <c:pt idx="1">
                  <c:v>5.8459625260787345</c:v>
                </c:pt>
                <c:pt idx="2">
                  <c:v>4.3538985791472395</c:v>
                </c:pt>
                <c:pt idx="3">
                  <c:v>9.057853739131188</c:v>
                </c:pt>
                <c:pt idx="4">
                  <c:v>3.6699834381294059</c:v>
                </c:pt>
                <c:pt idx="5">
                  <c:v>7.4250563334878761</c:v>
                </c:pt>
                <c:pt idx="6">
                  <c:v>14.721734563166017</c:v>
                </c:pt>
                <c:pt idx="7">
                  <c:v>18.411838928389546</c:v>
                </c:pt>
                <c:pt idx="8">
                  <c:v>10.108637195442613</c:v>
                </c:pt>
                <c:pt idx="9">
                  <c:v>15.09043214136179</c:v>
                </c:pt>
                <c:pt idx="10">
                  <c:v>4.4187964312878947</c:v>
                </c:pt>
                <c:pt idx="11">
                  <c:v>17.744821291585005</c:v>
                </c:pt>
                <c:pt idx="12">
                  <c:v>18.968415423644334</c:v>
                </c:pt>
                <c:pt idx="13">
                  <c:v>17.828795989623259</c:v>
                </c:pt>
                <c:pt idx="14">
                  <c:v>6.1603187177547909</c:v>
                </c:pt>
                <c:pt idx="15">
                  <c:v>5.0788205323280025</c:v>
                </c:pt>
                <c:pt idx="16">
                  <c:v>5.4257192145150324</c:v>
                </c:pt>
                <c:pt idx="17">
                  <c:v>5.5403438049307825</c:v>
                </c:pt>
                <c:pt idx="18">
                  <c:v>4.3828199047036733</c:v>
                </c:pt>
                <c:pt idx="19">
                  <c:v>9.5856846969889831E-2</c:v>
                </c:pt>
              </c:numCache>
            </c:numRef>
          </c:xVal>
          <c:yVal>
            <c:numRef>
              <c:f>'21st of month'!$X$117:$X$136</c:f>
              <c:numCache>
                <c:formatCode>0.0</c:formatCode>
                <c:ptCount val="20"/>
                <c:pt idx="0">
                  <c:v>2.972117639145381</c:v>
                </c:pt>
                <c:pt idx="1">
                  <c:v>6</c:v>
                </c:pt>
                <c:pt idx="2">
                  <c:v>1.8884459307901125</c:v>
                </c:pt>
                <c:pt idx="3">
                  <c:v>12.444362896029531</c:v>
                </c:pt>
                <c:pt idx="4">
                  <c:v>-0.89710107599626099</c:v>
                </c:pt>
                <c:pt idx="5">
                  <c:v>9.5361936821542486</c:v>
                </c:pt>
                <c:pt idx="6">
                  <c:v>19.721660487137058</c:v>
                </c:pt>
                <c:pt idx="7">
                  <c:v>23.245225455677542</c:v>
                </c:pt>
                <c:pt idx="8">
                  <c:v>14.03418934907063</c:v>
                </c:pt>
                <c:pt idx="9">
                  <c:v>19.86411789445782</c:v>
                </c:pt>
                <c:pt idx="10">
                  <c:v>1.890311121510706</c:v>
                </c:pt>
                <c:pt idx="11">
                  <c:v>22.873946468086956</c:v>
                </c:pt>
                <c:pt idx="12">
                  <c:v>24</c:v>
                </c:pt>
                <c:pt idx="13">
                  <c:v>22.889149381309949</c:v>
                </c:pt>
                <c:pt idx="14">
                  <c:v>5.9039421871248692</c:v>
                </c:pt>
                <c:pt idx="15">
                  <c:v>3.9668815333240559</c:v>
                </c:pt>
                <c:pt idx="16">
                  <c:v>4.9901665399059993</c:v>
                </c:pt>
                <c:pt idx="17">
                  <c:v>5.2927385375423341</c:v>
                </c:pt>
                <c:pt idx="18">
                  <c:v>1.980399117242996</c:v>
                </c:pt>
                <c:pt idx="19">
                  <c:v>-38.318636275933528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454B-4B92-914B-FAAF10D803CE}"/>
            </c:ext>
          </c:extLst>
        </c:ser>
        <c:ser>
          <c:idx val="5"/>
          <c:order val="5"/>
          <c:tx>
            <c:v>Aug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'21st of month'!$S$144:$S$163</c:f>
              <c:numCache>
                <c:formatCode>0.000</c:formatCode>
                <c:ptCount val="20"/>
                <c:pt idx="0">
                  <c:v>5.0731834599057999</c:v>
                </c:pt>
                <c:pt idx="1">
                  <c:v>6.4652871904359248</c:v>
                </c:pt>
                <c:pt idx="2">
                  <c:v>4.3606723457007233</c:v>
                </c:pt>
                <c:pt idx="3">
                  <c:v>6.6926853548010508</c:v>
                </c:pt>
                <c:pt idx="4">
                  <c:v>3.7637873610678159</c:v>
                </c:pt>
                <c:pt idx="5">
                  <c:v>9.3518582234284473</c:v>
                </c:pt>
                <c:pt idx="6">
                  <c:v>11.802407286416658</c:v>
                </c:pt>
                <c:pt idx="7">
                  <c:v>14.093936274240782</c:v>
                </c:pt>
                <c:pt idx="8">
                  <c:v>17.136092541868599</c:v>
                </c:pt>
                <c:pt idx="9">
                  <c:v>7.9755135391102652</c:v>
                </c:pt>
                <c:pt idx="10">
                  <c:v>4.127498084686696</c:v>
                </c:pt>
                <c:pt idx="11">
                  <c:v>18.864073789734075</c:v>
                </c:pt>
                <c:pt idx="12">
                  <c:v>19.136820610851025</c:v>
                </c:pt>
                <c:pt idx="13">
                  <c:v>17.603770274018451</c:v>
                </c:pt>
                <c:pt idx="14">
                  <c:v>6.1887559149368023</c:v>
                </c:pt>
                <c:pt idx="15">
                  <c:v>6.7030515377691637</c:v>
                </c:pt>
                <c:pt idx="16">
                  <c:v>5.6605800033481346</c:v>
                </c:pt>
                <c:pt idx="17">
                  <c:v>4.895690638680767</c:v>
                </c:pt>
                <c:pt idx="18">
                  <c:v>3.681509788884719</c:v>
                </c:pt>
                <c:pt idx="19">
                  <c:v>8.7301524270429975E-2</c:v>
                </c:pt>
              </c:numCache>
            </c:numRef>
          </c:xVal>
          <c:yVal>
            <c:numRef>
              <c:f>'21st of month'!$X$144:$X$163</c:f>
              <c:numCache>
                <c:formatCode>0.0</c:formatCode>
                <c:ptCount val="20"/>
                <c:pt idx="0">
                  <c:v>4</c:v>
                </c:pt>
                <c:pt idx="1">
                  <c:v>7.449670899207149</c:v>
                </c:pt>
                <c:pt idx="2">
                  <c:v>1.9100314632094637</c:v>
                </c:pt>
                <c:pt idx="3">
                  <c:v>7.9769420742566695</c:v>
                </c:pt>
                <c:pt idx="4">
                  <c:v>-0.59409745535782577</c:v>
                </c:pt>
                <c:pt idx="5">
                  <c:v>12.967559227116396</c:v>
                </c:pt>
                <c:pt idx="6">
                  <c:v>16.282581120774807</c:v>
                </c:pt>
                <c:pt idx="7">
                  <c:v>19.005273294482947</c:v>
                </c:pt>
                <c:pt idx="8">
                  <c:v>22.252777914897138</c:v>
                </c:pt>
                <c:pt idx="9">
                  <c:v>10.142136888592745</c:v>
                </c:pt>
                <c:pt idx="10">
                  <c:v>0.94699015643101347</c:v>
                </c:pt>
                <c:pt idx="11">
                  <c:v>23.857870267275359</c:v>
                </c:pt>
                <c:pt idx="12">
                  <c:v>24.142784439264631</c:v>
                </c:pt>
                <c:pt idx="13">
                  <c:v>22.68553891214026</c:v>
                </c:pt>
                <c:pt idx="14">
                  <c:v>5.9698241383794652</c:v>
                </c:pt>
                <c:pt idx="15">
                  <c:v>7.9386326309105471</c:v>
                </c:pt>
                <c:pt idx="16">
                  <c:v>5.5938272732667542</c:v>
                </c:pt>
                <c:pt idx="17">
                  <c:v>3.5420639910029763</c:v>
                </c:pt>
                <c:pt idx="18">
                  <c:v>-0.37039838289064164</c:v>
                </c:pt>
                <c:pt idx="19">
                  <c:v>-39.15406298814051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454B-4B92-914B-FAAF10D803CE}"/>
            </c:ext>
          </c:extLst>
        </c:ser>
        <c:ser>
          <c:idx val="6"/>
          <c:order val="6"/>
          <c:tx>
            <c:v>Sep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month'!$S$171:$S$190</c:f>
              <c:numCache>
                <c:formatCode>0.000</c:formatCode>
                <c:ptCount val="20"/>
                <c:pt idx="0">
                  <c:v>2.5000162499424037</c:v>
                </c:pt>
                <c:pt idx="1">
                  <c:v>3.472903735976951</c:v>
                </c:pt>
                <c:pt idx="2">
                  <c:v>3.245867103492639</c:v>
                </c:pt>
                <c:pt idx="3">
                  <c:v>3.2501127152137328</c:v>
                </c:pt>
                <c:pt idx="4">
                  <c:v>2.4215134404516685</c:v>
                </c:pt>
                <c:pt idx="5">
                  <c:v>6.8851896949410936</c:v>
                </c:pt>
                <c:pt idx="6">
                  <c:v>9.1325556573802658</c:v>
                </c:pt>
                <c:pt idx="7">
                  <c:v>10.248803890416054</c:v>
                </c:pt>
                <c:pt idx="8">
                  <c:v>8.9979010421531456</c:v>
                </c:pt>
                <c:pt idx="9">
                  <c:v>6.8291090433759427</c:v>
                </c:pt>
                <c:pt idx="10">
                  <c:v>3.6846040477921909</c:v>
                </c:pt>
                <c:pt idx="11">
                  <c:v>17.537489947038093</c:v>
                </c:pt>
                <c:pt idx="12">
                  <c:v>19.484987035602472</c:v>
                </c:pt>
                <c:pt idx="13">
                  <c:v>17.603770274018451</c:v>
                </c:pt>
                <c:pt idx="14">
                  <c:v>6.8473756946902045</c:v>
                </c:pt>
                <c:pt idx="15">
                  <c:v>6.69911607709229</c:v>
                </c:pt>
                <c:pt idx="16">
                  <c:v>6.1204606442113718</c:v>
                </c:pt>
                <c:pt idx="17">
                  <c:v>4.3686054518665642</c:v>
                </c:pt>
                <c:pt idx="18">
                  <c:v>6.4915768723531038</c:v>
                </c:pt>
                <c:pt idx="19">
                  <c:v>0.31247684750681254</c:v>
                </c:pt>
              </c:numCache>
            </c:numRef>
          </c:xVal>
          <c:yVal>
            <c:numRef>
              <c:f>'21st of month'!$X$171:$X$190</c:f>
              <c:numCache>
                <c:formatCode>0.0</c:formatCode>
                <c:ptCount val="20"/>
                <c:pt idx="0">
                  <c:v>-4.9793684653281503</c:v>
                </c:pt>
                <c:pt idx="1">
                  <c:v>-1.1080270365845877</c:v>
                </c:pt>
                <c:pt idx="2">
                  <c:v>-1.8787836756166598</c:v>
                </c:pt>
                <c:pt idx="3">
                  <c:v>-1.8787801659773322</c:v>
                </c:pt>
                <c:pt idx="4">
                  <c:v>-5.7986085139749548</c:v>
                </c:pt>
                <c:pt idx="5">
                  <c:v>8.4313799612809817</c:v>
                </c:pt>
                <c:pt idx="6">
                  <c:v>12.387401883254086</c:v>
                </c:pt>
                <c:pt idx="7">
                  <c:v>14.095106687097541</c:v>
                </c:pt>
                <c:pt idx="8">
                  <c:v>12.280065218639606</c:v>
                </c:pt>
                <c:pt idx="9">
                  <c:v>7.8714346897256746</c:v>
                </c:pt>
                <c:pt idx="10">
                  <c:v>-0.53647485187673283</c:v>
                </c:pt>
                <c:pt idx="11">
                  <c:v>22.685536479131258</c:v>
                </c:pt>
                <c:pt idx="12">
                  <c:v>24.434403190280477</c:v>
                </c:pt>
                <c:pt idx="13">
                  <c:v>22.68553891214026</c:v>
                </c:pt>
                <c:pt idx="14">
                  <c:v>7.4245672366573103</c:v>
                </c:pt>
                <c:pt idx="15">
                  <c:v>7.9301028506714601</c:v>
                </c:pt>
                <c:pt idx="16">
                  <c:v>6.7136770541711712</c:v>
                </c:pt>
                <c:pt idx="17">
                  <c:v>1.9501509966503932</c:v>
                </c:pt>
                <c:pt idx="18">
                  <c:v>7.5534060948411366</c:v>
                </c:pt>
                <c:pt idx="19">
                  <c:v>-27.222956823380173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454B-4B92-914B-FAAF10D803CE}"/>
            </c:ext>
          </c:extLst>
        </c:ser>
        <c:ser>
          <c:idx val="7"/>
          <c:order val="7"/>
          <c:tx>
            <c:v>Oct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month'!$S$198:$S$217</c:f>
              <c:numCache>
                <c:formatCode>0.000</c:formatCode>
                <c:ptCount val="20"/>
                <c:pt idx="0">
                  <c:v>2.1199795266121124</c:v>
                </c:pt>
                <c:pt idx="1">
                  <c:v>1.403673222972976</c:v>
                </c:pt>
                <c:pt idx="2">
                  <c:v>2.6070377700407765</c:v>
                </c:pt>
                <c:pt idx="3">
                  <c:v>3.2660957866214853</c:v>
                </c:pt>
                <c:pt idx="4">
                  <c:v>2.6956830685790409</c:v>
                </c:pt>
                <c:pt idx="5">
                  <c:v>6.9139750712179344</c:v>
                </c:pt>
                <c:pt idx="6">
                  <c:v>9.8541190840600947</c:v>
                </c:pt>
                <c:pt idx="7">
                  <c:v>3.0125173053133341</c:v>
                </c:pt>
                <c:pt idx="8">
                  <c:v>7.2495308359470165</c:v>
                </c:pt>
                <c:pt idx="9">
                  <c:v>3.9085931073245583</c:v>
                </c:pt>
                <c:pt idx="10">
                  <c:v>6.2238444296344948</c:v>
                </c:pt>
                <c:pt idx="11">
                  <c:v>20.046876204926896</c:v>
                </c:pt>
                <c:pt idx="12">
                  <c:v>19.242657109315747</c:v>
                </c:pt>
                <c:pt idx="13">
                  <c:v>18.005336486330073</c:v>
                </c:pt>
                <c:pt idx="14">
                  <c:v>7.025883474655946</c:v>
                </c:pt>
                <c:pt idx="15">
                  <c:v>11.352428587474279</c:v>
                </c:pt>
                <c:pt idx="16">
                  <c:v>8.5296839204495249</c:v>
                </c:pt>
                <c:pt idx="17">
                  <c:v>5.6113085504734972</c:v>
                </c:pt>
                <c:pt idx="18">
                  <c:v>3.1599908926377762</c:v>
                </c:pt>
                <c:pt idx="19">
                  <c:v>0.551100318232422</c:v>
                </c:pt>
              </c:numCache>
            </c:numRef>
          </c:xVal>
          <c:yVal>
            <c:numRef>
              <c:f>'21st of month'!$X$198:$X$217</c:f>
              <c:numCache>
                <c:formatCode>0.0</c:formatCode>
                <c:ptCount val="20"/>
                <c:pt idx="0">
                  <c:v>-6.888135333350192</c:v>
                </c:pt>
                <c:pt idx="1">
                  <c:v>-11.559615937096225</c:v>
                </c:pt>
                <c:pt idx="2">
                  <c:v>-4.4663324529932993</c:v>
                </c:pt>
                <c:pt idx="3">
                  <c:v>-1.8203210126692397</c:v>
                </c:pt>
                <c:pt idx="4">
                  <c:v>-4.5503891827467555</c:v>
                </c:pt>
                <c:pt idx="5">
                  <c:v>8.4922118255280452</c:v>
                </c:pt>
                <c:pt idx="6">
                  <c:v>13.53170137274418</c:v>
                </c:pt>
                <c:pt idx="7">
                  <c:v>-2.9450254529300537</c:v>
                </c:pt>
                <c:pt idx="8">
                  <c:v>9.0799330487972156</c:v>
                </c:pt>
                <c:pt idx="9">
                  <c:v>7.1474790967158697E-3</c:v>
                </c:pt>
                <c:pt idx="10">
                  <c:v>6.732810516759173</c:v>
                </c:pt>
                <c:pt idx="11">
                  <c:v>24.841722175667996</c:v>
                </c:pt>
                <c:pt idx="12">
                  <c:v>24.231937171916343</c:v>
                </c:pt>
                <c:pt idx="13">
                  <c:v>23.047266436020323</c:v>
                </c:pt>
                <c:pt idx="14">
                  <c:v>7.7972372443556992</c:v>
                </c:pt>
                <c:pt idx="15">
                  <c:v>15.805814246659224</c:v>
                </c:pt>
                <c:pt idx="16">
                  <c:v>11.576506800746017</c:v>
                </c:pt>
                <c:pt idx="17">
                  <c:v>5.4741693426582287</c:v>
                </c:pt>
                <c:pt idx="18">
                  <c:v>-2.1978917931827482</c:v>
                </c:pt>
                <c:pt idx="19">
                  <c:v>-21.516263895319298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454B-4B92-914B-FAAF10D803CE}"/>
            </c:ext>
          </c:extLst>
        </c:ser>
        <c:ser>
          <c:idx val="8"/>
          <c:order val="8"/>
          <c:tx>
            <c:v>Nov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month'!$S$225:$S$244</c:f>
              <c:numCache>
                <c:formatCode>0.000</c:formatCode>
                <c:ptCount val="20"/>
                <c:pt idx="0">
                  <c:v>0.29786494844777112</c:v>
                </c:pt>
                <c:pt idx="1">
                  <c:v>0.25907350726190548</c:v>
                </c:pt>
                <c:pt idx="2">
                  <c:v>1.8421865304924749</c:v>
                </c:pt>
                <c:pt idx="3">
                  <c:v>0.24976085798891887</c:v>
                </c:pt>
                <c:pt idx="4">
                  <c:v>0.71837359432340508</c:v>
                </c:pt>
                <c:pt idx="5">
                  <c:v>4.6130602538689836</c:v>
                </c:pt>
                <c:pt idx="6">
                  <c:v>6.238177122418473</c:v>
                </c:pt>
                <c:pt idx="7">
                  <c:v>1.8712564213855158</c:v>
                </c:pt>
                <c:pt idx="8">
                  <c:v>4.3634633921748831</c:v>
                </c:pt>
                <c:pt idx="9">
                  <c:v>2.1423987030467919</c:v>
                </c:pt>
                <c:pt idx="10">
                  <c:v>4.7765426798028168</c:v>
                </c:pt>
                <c:pt idx="11">
                  <c:v>17.744821291585005</c:v>
                </c:pt>
                <c:pt idx="12">
                  <c:v>18.111571383800698</c:v>
                </c:pt>
                <c:pt idx="13">
                  <c:v>16.886132264577711</c:v>
                </c:pt>
                <c:pt idx="14">
                  <c:v>7.5892283634474413</c:v>
                </c:pt>
                <c:pt idx="15">
                  <c:v>12.927348715887131</c:v>
                </c:pt>
                <c:pt idx="16">
                  <c:v>7.1773580821645346</c:v>
                </c:pt>
                <c:pt idx="17">
                  <c:v>7.1239846671402995</c:v>
                </c:pt>
                <c:pt idx="18">
                  <c:v>3.0131469833823168</c:v>
                </c:pt>
                <c:pt idx="19">
                  <c:v>0.84218469327506706</c:v>
                </c:pt>
              </c:numCache>
            </c:numRef>
          </c:xVal>
          <c:yVal>
            <c:numRef>
              <c:f>'21st of month'!$X$225:$X$244</c:f>
              <c:numCache>
                <c:formatCode>0.0</c:formatCode>
                <c:ptCount val="20"/>
                <c:pt idx="0">
                  <c:v>-27.718333157002974</c:v>
                </c:pt>
                <c:pt idx="1">
                  <c:v>-29.087351921288217</c:v>
                </c:pt>
                <c:pt idx="2">
                  <c:v>-8.4705358828408066</c:v>
                </c:pt>
                <c:pt idx="3">
                  <c:v>-29.424220174894003</c:v>
                </c:pt>
                <c:pt idx="4">
                  <c:v>-19.190284050665127</c:v>
                </c:pt>
                <c:pt idx="5">
                  <c:v>2.7153061202465665</c:v>
                </c:pt>
                <c:pt idx="6">
                  <c:v>6.7866160896424503</c:v>
                </c:pt>
                <c:pt idx="7">
                  <c:v>-8.4652357551162254</c:v>
                </c:pt>
                <c:pt idx="8">
                  <c:v>1.8412122066744701</c:v>
                </c:pt>
                <c:pt idx="9">
                  <c:v>-7.0719178926690915</c:v>
                </c:pt>
                <c:pt idx="10">
                  <c:v>2.9755454478851675</c:v>
                </c:pt>
                <c:pt idx="11">
                  <c:v>22.873946468086956</c:v>
                </c:pt>
                <c:pt idx="12">
                  <c:v>23.255217653904424</c:v>
                </c:pt>
                <c:pt idx="13">
                  <c:v>22.020080994106252</c:v>
                </c:pt>
                <c:pt idx="14">
                  <c:v>8.9201606836980432</c:v>
                </c:pt>
                <c:pt idx="15">
                  <c:v>17.812112847140043</c:v>
                </c:pt>
                <c:pt idx="16">
                  <c:v>9.0262810853712949</c:v>
                </c:pt>
                <c:pt idx="17">
                  <c:v>8.9222947264239565</c:v>
                </c:pt>
                <c:pt idx="18">
                  <c:v>-2.7624425265172476</c:v>
                </c:pt>
                <c:pt idx="19">
                  <c:v>-17.076476850890515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454B-4B92-914B-FAAF10D803CE}"/>
            </c:ext>
          </c:extLst>
        </c:ser>
        <c:ser>
          <c:idx val="9"/>
          <c:order val="9"/>
          <c:tx>
            <c:v>Dec DW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month'!$S$252:$S$271</c:f>
              <c:numCache>
                <c:formatCode>0.000</c:formatCode>
                <c:ptCount val="20"/>
                <c:pt idx="0">
                  <c:v>0.3344755871376599</c:v>
                </c:pt>
                <c:pt idx="1">
                  <c:v>0.21292133547003528</c:v>
                </c:pt>
                <c:pt idx="2">
                  <c:v>1.6540500652347701</c:v>
                </c:pt>
                <c:pt idx="3">
                  <c:v>0.8597764259473909</c:v>
                </c:pt>
                <c:pt idx="4">
                  <c:v>1.0565453157904858</c:v>
                </c:pt>
                <c:pt idx="5">
                  <c:v>3.9412227475007362</c:v>
                </c:pt>
                <c:pt idx="6">
                  <c:v>5.0721188605164587</c:v>
                </c:pt>
                <c:pt idx="7">
                  <c:v>0.26558536140092404</c:v>
                </c:pt>
                <c:pt idx="8">
                  <c:v>1.5110541956698662</c:v>
                </c:pt>
                <c:pt idx="9">
                  <c:v>1.4563975218187282</c:v>
                </c:pt>
                <c:pt idx="10">
                  <c:v>3.8981904176363908</c:v>
                </c:pt>
                <c:pt idx="11">
                  <c:v>21.189289268815635</c:v>
                </c:pt>
                <c:pt idx="12">
                  <c:v>18.582072293385206</c:v>
                </c:pt>
                <c:pt idx="13">
                  <c:v>17.630337044873649</c:v>
                </c:pt>
                <c:pt idx="14">
                  <c:v>8.3102246852320274</c:v>
                </c:pt>
                <c:pt idx="15">
                  <c:v>12.927348715887131</c:v>
                </c:pt>
                <c:pt idx="16">
                  <c:v>4.5610748634134364</c:v>
                </c:pt>
                <c:pt idx="17">
                  <c:v>8.2025265453748606</c:v>
                </c:pt>
                <c:pt idx="18">
                  <c:v>5.9186371357116148</c:v>
                </c:pt>
                <c:pt idx="19">
                  <c:v>2.1814152237416171</c:v>
                </c:pt>
              </c:numCache>
            </c:numRef>
          </c:xVal>
          <c:yVal>
            <c:numRef>
              <c:f>'21st of month'!$X$252:$X$271</c:f>
              <c:numCache>
                <c:formatCode>0.0</c:formatCode>
                <c:ptCount val="20"/>
                <c:pt idx="0">
                  <c:v>-26.577979792419796</c:v>
                </c:pt>
                <c:pt idx="1">
                  <c:v>-30.972548117432467</c:v>
                </c:pt>
                <c:pt idx="2">
                  <c:v>-9.6893221053334742</c:v>
                </c:pt>
                <c:pt idx="3">
                  <c:v>-16.876277892325902</c:v>
                </c:pt>
                <c:pt idx="4">
                  <c:v>-15.083669096119195</c:v>
                </c:pt>
                <c:pt idx="5">
                  <c:v>0.53440234145188015</c:v>
                </c:pt>
                <c:pt idx="6">
                  <c:v>3.8388789949131024</c:v>
                </c:pt>
                <c:pt idx="7">
                  <c:v>-28.963764276648192</c:v>
                </c:pt>
                <c:pt idx="8">
                  <c:v>-10.766134999197391</c:v>
                </c:pt>
                <c:pt idx="9">
                  <c:v>-11.432310504737814</c:v>
                </c:pt>
                <c:pt idx="10">
                  <c:v>0.16157962957242944</c:v>
                </c:pt>
                <c:pt idx="11">
                  <c:v>25.74314830108051</c:v>
                </c:pt>
                <c:pt idx="12">
                  <c:v>23.668041072725146</c:v>
                </c:pt>
                <c:pt idx="13">
                  <c:v>22.709699645301782</c:v>
                </c:pt>
                <c:pt idx="14">
                  <c:v>10.253127462711404</c:v>
                </c:pt>
                <c:pt idx="15">
                  <c:v>17.812112847140043</c:v>
                </c:pt>
                <c:pt idx="16">
                  <c:v>2.545427278739794</c:v>
                </c:pt>
                <c:pt idx="17">
                  <c:v>11</c:v>
                </c:pt>
                <c:pt idx="18">
                  <c:v>6.221547654794449</c:v>
                </c:pt>
                <c:pt idx="19">
                  <c:v>-6.5292503829426209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454B-4B92-914B-FAAF10D803CE}"/>
            </c:ext>
          </c:extLst>
        </c:ser>
        <c:ser>
          <c:idx val="10"/>
          <c:order val="10"/>
          <c:tx>
            <c:v>Jan 22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month'!$S$279:$S$298</c:f>
              <c:numCache>
                <c:formatCode>0.000</c:formatCode>
                <c:ptCount val="20"/>
                <c:pt idx="0">
                  <c:v>0.31405699754129363</c:v>
                </c:pt>
                <c:pt idx="1">
                  <c:v>0.28168261454333898</c:v>
                </c:pt>
                <c:pt idx="2">
                  <c:v>1.9780722072841808</c:v>
                </c:pt>
                <c:pt idx="3">
                  <c:v>0.14686374774596578</c:v>
                </c:pt>
                <c:pt idx="4">
                  <c:v>0.89277474100234389</c:v>
                </c:pt>
                <c:pt idx="5">
                  <c:v>5.3358269403449317</c:v>
                </c:pt>
                <c:pt idx="6">
                  <c:v>2.1032555963995798</c:v>
                </c:pt>
                <c:pt idx="7">
                  <c:v>0.43202685073389296</c:v>
                </c:pt>
                <c:pt idx="8">
                  <c:v>0.43370263476799009</c:v>
                </c:pt>
                <c:pt idx="9">
                  <c:v>0.48593110619162211</c:v>
                </c:pt>
                <c:pt idx="10">
                  <c:v>2.4548931320389262</c:v>
                </c:pt>
                <c:pt idx="11">
                  <c:v>17.537489947038093</c:v>
                </c:pt>
                <c:pt idx="12">
                  <c:v>18.06075899637105</c:v>
                </c:pt>
                <c:pt idx="13">
                  <c:v>21.901562986942672</c:v>
                </c:pt>
                <c:pt idx="14">
                  <c:v>3.7237195914613159</c:v>
                </c:pt>
                <c:pt idx="15">
                  <c:v>12.12373099578285</c:v>
                </c:pt>
                <c:pt idx="16">
                  <c:v>7.5474399750163741</c:v>
                </c:pt>
                <c:pt idx="17">
                  <c:v>7.7340477768072562</c:v>
                </c:pt>
                <c:pt idx="18">
                  <c:v>7.1313042740649646</c:v>
                </c:pt>
                <c:pt idx="19">
                  <c:v>1.0781779436488019</c:v>
                </c:pt>
              </c:numCache>
            </c:numRef>
          </c:xVal>
          <c:yVal>
            <c:numRef>
              <c:f>'21st of month'!$X$279:$X$298</c:f>
              <c:numCache>
                <c:formatCode>0.0</c:formatCode>
                <c:ptCount val="20"/>
                <c:pt idx="0">
                  <c:v>-27.198916807824702</c:v>
                </c:pt>
                <c:pt idx="1">
                  <c:v>-28.274457266603179</c:v>
                </c:pt>
                <c:pt idx="2">
                  <c:v>-7.6593188543071165</c:v>
                </c:pt>
                <c:pt idx="3">
                  <c:v>-34.446866984823117</c:v>
                </c:pt>
                <c:pt idx="4">
                  <c:v>-16.892593379946561</c:v>
                </c:pt>
                <c:pt idx="5">
                  <c:v>4.7647580991425684</c:v>
                </c:pt>
                <c:pt idx="6">
                  <c:v>-7.1073164503899875</c:v>
                </c:pt>
                <c:pt idx="7">
                  <c:v>-24.155211185232076</c:v>
                </c:pt>
                <c:pt idx="8">
                  <c:v>-24.019491574233257</c:v>
                </c:pt>
                <c:pt idx="9">
                  <c:v>-23.099967171566448</c:v>
                </c:pt>
                <c:pt idx="10">
                  <c:v>-5.3380030221852621</c:v>
                </c:pt>
                <c:pt idx="11">
                  <c:v>22.685536479131258</c:v>
                </c:pt>
                <c:pt idx="12">
                  <c:v>23.210054640782744</c:v>
                </c:pt>
                <c:pt idx="13">
                  <c:v>26.220955139543719</c:v>
                </c:pt>
                <c:pt idx="14">
                  <c:v>-0.9776111123697433</c:v>
                </c:pt>
                <c:pt idx="15">
                  <c:v>16.817664178567554</c:v>
                </c:pt>
                <c:pt idx="16">
                  <c:v>9.7642929994411816</c:v>
                </c:pt>
                <c:pt idx="17">
                  <c:v>10.129516238676558</c:v>
                </c:pt>
                <c:pt idx="18">
                  <c:v>8.9215762250897228</c:v>
                </c:pt>
                <c:pt idx="19">
                  <c:v>-14.418274652497985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454B-4B92-914B-FAAF10D803CE}"/>
            </c:ext>
          </c:extLst>
        </c:ser>
        <c:ser>
          <c:idx val="11"/>
          <c:order val="11"/>
          <c:tx>
            <c:v>Feb 22 DW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month'!$S$306:$S$325</c:f>
              <c:numCache>
                <c:formatCode>0.000</c:formatCode>
                <c:ptCount val="20"/>
                <c:pt idx="0">
                  <c:v>0.16243335147298973</c:v>
                </c:pt>
                <c:pt idx="1">
                  <c:v>0.37983519927372389</c:v>
                </c:pt>
                <c:pt idx="2">
                  <c:v>2.2905865946183348</c:v>
                </c:pt>
                <c:pt idx="3">
                  <c:v>0.19530870597659575</c:v>
                </c:pt>
                <c:pt idx="4">
                  <c:v>1.1384177310993069</c:v>
                </c:pt>
                <c:pt idx="5">
                  <c:v>4.4234330016201193</c:v>
                </c:pt>
                <c:pt idx="6">
                  <c:v>3.4406697275795639</c:v>
                </c:pt>
                <c:pt idx="7">
                  <c:v>0.59585584403206504</c:v>
                </c:pt>
                <c:pt idx="8">
                  <c:v>3.1272514538153509</c:v>
                </c:pt>
                <c:pt idx="9">
                  <c:v>1.5507132161885055</c:v>
                </c:pt>
                <c:pt idx="10">
                  <c:v>2.1404036400789841</c:v>
                </c:pt>
                <c:pt idx="11">
                  <c:v>20.067599947480716</c:v>
                </c:pt>
                <c:pt idx="12">
                  <c:v>18.3446432970029</c:v>
                </c:pt>
                <c:pt idx="13">
                  <c:v>15.756392064775605</c:v>
                </c:pt>
                <c:pt idx="14">
                  <c:v>7.4358256086543468</c:v>
                </c:pt>
                <c:pt idx="15">
                  <c:v>9.9805332543569172</c:v>
                </c:pt>
                <c:pt idx="16">
                  <c:v>3.9183915455296745</c:v>
                </c:pt>
                <c:pt idx="17">
                  <c:v>9.2873522868494085</c:v>
                </c:pt>
                <c:pt idx="18">
                  <c:v>4.7121690769089142</c:v>
                </c:pt>
                <c:pt idx="19">
                  <c:v>0.3981328298036278</c:v>
                </c:pt>
              </c:numCache>
            </c:numRef>
          </c:xVal>
          <c:yVal>
            <c:numRef>
              <c:f>'21st of month'!$X$306:$X$325</c:f>
              <c:numCache>
                <c:formatCode>0.0</c:formatCode>
                <c:ptCount val="20"/>
                <c:pt idx="0">
                  <c:v>-33.516288695964704</c:v>
                </c:pt>
                <c:pt idx="1">
                  <c:v>-25.325402965417851</c:v>
                </c:pt>
                <c:pt idx="2">
                  <c:v>-5.9720754139348173</c:v>
                </c:pt>
                <c:pt idx="3">
                  <c:v>-31.776272510009363</c:v>
                </c:pt>
                <c:pt idx="4">
                  <c:v>-14.274016396321429</c:v>
                </c:pt>
                <c:pt idx="5">
                  <c:v>2.1301341982880331</c:v>
                </c:pt>
                <c:pt idx="6">
                  <c:v>-1.340708315959148</c:v>
                </c:pt>
                <c:pt idx="7">
                  <c:v>-20.873215683753358</c:v>
                </c:pt>
                <c:pt idx="8">
                  <c:v>-2.387964755975247</c:v>
                </c:pt>
                <c:pt idx="9">
                  <c:v>-10.732895696595449</c:v>
                </c:pt>
                <c:pt idx="10">
                  <c:v>-6.9226144033638093</c:v>
                </c:pt>
                <c:pt idx="11">
                  <c:v>24.858485567074183</c:v>
                </c:pt>
                <c:pt idx="12">
                  <c:v>23.460916915716894</c:v>
                </c:pt>
                <c:pt idx="13">
                  <c:v>20.918779265720957</c:v>
                </c:pt>
                <c:pt idx="14">
                  <c:v>8.6219781367041151</c:v>
                </c:pt>
                <c:pt idx="15">
                  <c:v>13.842782225634892</c:v>
                </c:pt>
                <c:pt idx="16">
                  <c:v>0.44317003519972786</c:v>
                </c:pt>
                <c:pt idx="17">
                  <c:v>12.856194163980092</c:v>
                </c:pt>
                <c:pt idx="18">
                  <c:v>2.9909658817765603</c:v>
                </c:pt>
                <c:pt idx="19">
                  <c:v>-24.818139885869897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454B-4B92-914B-FAAF10D80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24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Humidity ratio, grams of water per kg dry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Dew point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Air temperature vs Humidity ratio and dew 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month'!$U$105:$U$124</c:f>
              <c:numCache>
                <c:formatCode>General</c:formatCode>
                <c:ptCount val="20"/>
                <c:pt idx="0">
                  <c:v>3.8010891383604268</c:v>
                </c:pt>
                <c:pt idx="1">
                  <c:v>5.5084619460573778</c:v>
                </c:pt>
                <c:pt idx="2">
                  <c:v>8.781418076287121</c:v>
                </c:pt>
                <c:pt idx="3">
                  <c:v>4.9817312330688504</c:v>
                </c:pt>
                <c:pt idx="4">
                  <c:v>4.9982364630077649</c:v>
                </c:pt>
                <c:pt idx="5">
                  <c:v>11.060290282975945</c:v>
                </c:pt>
                <c:pt idx="6">
                  <c:v>9.1597347607537358</c:v>
                </c:pt>
                <c:pt idx="7">
                  <c:v>8.8574832394412866</c:v>
                </c:pt>
                <c:pt idx="8">
                  <c:v>13.659537940974285</c:v>
                </c:pt>
                <c:pt idx="9">
                  <c:v>4.7722792194555153</c:v>
                </c:pt>
                <c:pt idx="10">
                  <c:v>3.3549051019877254</c:v>
                </c:pt>
                <c:pt idx="11">
                  <c:v>18.873286647189659</c:v>
                </c:pt>
                <c:pt idx="12">
                  <c:v>19.746646985716801</c:v>
                </c:pt>
                <c:pt idx="13">
                  <c:v>14.910264057921584</c:v>
                </c:pt>
                <c:pt idx="14">
                  <c:v>4.7556029236102395</c:v>
                </c:pt>
                <c:pt idx="15">
                  <c:v>4.6679926701163392</c:v>
                </c:pt>
                <c:pt idx="16">
                  <c:v>4.8822648229575067</c:v>
                </c:pt>
                <c:pt idx="17">
                  <c:v>4.1292638336826268</c:v>
                </c:pt>
                <c:pt idx="18">
                  <c:v>4.3828199047036733</c:v>
                </c:pt>
                <c:pt idx="19">
                  <c:v>0.29313536920248601</c:v>
                </c:pt>
              </c:numCache>
            </c:numRef>
          </c:xVal>
          <c:yVal>
            <c:numRef>
              <c:f>'[1]21st of month'!$H$105:$H$124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1A-4D6D-AA8A-7CAD3D7DD926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month'!$U$43:$U$62</c:f>
              <c:numCache>
                <c:formatCode>General</c:formatCode>
                <c:ptCount val="20"/>
                <c:pt idx="0">
                  <c:v>0.59582012379791116</c:v>
                </c:pt>
                <c:pt idx="1">
                  <c:v>0.97294631011947974</c:v>
                </c:pt>
                <c:pt idx="2">
                  <c:v>2.4192673133967171</c:v>
                </c:pt>
                <c:pt idx="3">
                  <c:v>1.2867149327518412</c:v>
                </c:pt>
                <c:pt idx="4">
                  <c:v>3.3023915266308195</c:v>
                </c:pt>
                <c:pt idx="5">
                  <c:v>6.0234213207280627</c:v>
                </c:pt>
                <c:pt idx="6">
                  <c:v>5.8660724101751276</c:v>
                </c:pt>
                <c:pt idx="7">
                  <c:v>4.6309512756374644</c:v>
                </c:pt>
                <c:pt idx="8">
                  <c:v>2.9388315156399223</c:v>
                </c:pt>
                <c:pt idx="9">
                  <c:v>1.6635195326104968</c:v>
                </c:pt>
                <c:pt idx="10">
                  <c:v>2.6437649104775613</c:v>
                </c:pt>
                <c:pt idx="11">
                  <c:v>20.101957198055118</c:v>
                </c:pt>
                <c:pt idx="12">
                  <c:v>18.100308855767437</c:v>
                </c:pt>
                <c:pt idx="13">
                  <c:v>18.878436796670137</c:v>
                </c:pt>
                <c:pt idx="14">
                  <c:v>6.5182025285741423</c:v>
                </c:pt>
                <c:pt idx="15">
                  <c:v>13.045207896386112</c:v>
                </c:pt>
                <c:pt idx="16">
                  <c:v>5.5876864646561835</c:v>
                </c:pt>
                <c:pt idx="17">
                  <c:v>7.5383712797748732</c:v>
                </c:pt>
                <c:pt idx="18">
                  <c:v>4.3491501706636599</c:v>
                </c:pt>
                <c:pt idx="19">
                  <c:v>6.989369757137974E-2</c:v>
                </c:pt>
              </c:numCache>
            </c:numRef>
          </c:xVal>
          <c:yVal>
            <c:numRef>
              <c:f>'[1]21st of month'!$W$43:$W$62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1A-4D6D-AA8A-7CAD3D7DD926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month'!$U$78:$U$97</c:f>
              <c:numCache>
                <c:formatCode>General</c:formatCode>
                <c:ptCount val="20"/>
                <c:pt idx="0">
                  <c:v>1.5311980252260755</c:v>
                </c:pt>
                <c:pt idx="1">
                  <c:v>1.9296502770308646</c:v>
                </c:pt>
                <c:pt idx="2">
                  <c:v>3.7960658331511263</c:v>
                </c:pt>
                <c:pt idx="3">
                  <c:v>3.0501249519792619</c:v>
                </c:pt>
                <c:pt idx="4">
                  <c:v>1.6410279842867743</c:v>
                </c:pt>
                <c:pt idx="5">
                  <c:v>6.4722356982561129</c:v>
                </c:pt>
                <c:pt idx="6">
                  <c:v>6.9010454368981282</c:v>
                </c:pt>
                <c:pt idx="7">
                  <c:v>8.0947183912005176</c:v>
                </c:pt>
                <c:pt idx="8">
                  <c:v>10.184863719627861</c:v>
                </c:pt>
                <c:pt idx="9">
                  <c:v>15.265964638788864</c:v>
                </c:pt>
                <c:pt idx="10">
                  <c:v>4.7609092691704564</c:v>
                </c:pt>
                <c:pt idx="11">
                  <c:v>17.856298003532331</c:v>
                </c:pt>
                <c:pt idx="12">
                  <c:v>16.545099683888584</c:v>
                </c:pt>
                <c:pt idx="13">
                  <c:v>18.005336486330073</c:v>
                </c:pt>
                <c:pt idx="14">
                  <c:v>4.5467552283956962</c:v>
                </c:pt>
                <c:pt idx="15">
                  <c:v>6.1975375284502316</c:v>
                </c:pt>
                <c:pt idx="16">
                  <c:v>5.1102555118152111</c:v>
                </c:pt>
                <c:pt idx="17">
                  <c:v>4.7166028225222716</c:v>
                </c:pt>
                <c:pt idx="18">
                  <c:v>5.9323856900035556</c:v>
                </c:pt>
                <c:pt idx="19">
                  <c:v>7.3605546922400233E-2</c:v>
                </c:pt>
              </c:numCache>
            </c:numRef>
          </c:xVal>
          <c:yVal>
            <c:numRef>
              <c:f>'[1]21st of month'!$H$78:$H$97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1A-4D6D-AA8A-7CAD3D7DD926}"/>
            </c:ext>
          </c:extLst>
        </c:ser>
        <c:ser>
          <c:idx val="0"/>
          <c:order val="3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'[1]21st of month'!$U$132:$U$151</c:f>
              <c:numCache>
                <c:formatCode>General</c:formatCode>
                <c:ptCount val="20"/>
                <c:pt idx="0">
                  <c:v>4.7153683526694845</c:v>
                </c:pt>
                <c:pt idx="1">
                  <c:v>5.8459625260787345</c:v>
                </c:pt>
                <c:pt idx="2">
                  <c:v>4.3538985791472395</c:v>
                </c:pt>
                <c:pt idx="3">
                  <c:v>9.057853739131188</c:v>
                </c:pt>
                <c:pt idx="4">
                  <c:v>3.6699834381294059</c:v>
                </c:pt>
                <c:pt idx="5">
                  <c:v>7.4250563334878761</c:v>
                </c:pt>
                <c:pt idx="6">
                  <c:v>14.721734563166017</c:v>
                </c:pt>
                <c:pt idx="7">
                  <c:v>18.411838928389546</c:v>
                </c:pt>
                <c:pt idx="8">
                  <c:v>10.108637195442613</c:v>
                </c:pt>
                <c:pt idx="9">
                  <c:v>15.09043214136179</c:v>
                </c:pt>
                <c:pt idx="10">
                  <c:v>4.4187964312878947</c:v>
                </c:pt>
                <c:pt idx="11">
                  <c:v>17.744821291585005</c:v>
                </c:pt>
                <c:pt idx="12">
                  <c:v>18.968415423644334</c:v>
                </c:pt>
                <c:pt idx="13">
                  <c:v>17.828795989623259</c:v>
                </c:pt>
                <c:pt idx="14">
                  <c:v>6.1603187177547909</c:v>
                </c:pt>
                <c:pt idx="15">
                  <c:v>5.0788205323280025</c:v>
                </c:pt>
                <c:pt idx="16">
                  <c:v>5.4257192145150324</c:v>
                </c:pt>
                <c:pt idx="17">
                  <c:v>5.5403438049307825</c:v>
                </c:pt>
                <c:pt idx="18">
                  <c:v>4.3828199047036733</c:v>
                </c:pt>
                <c:pt idx="19">
                  <c:v>9.5856846969889831E-2</c:v>
                </c:pt>
              </c:numCache>
            </c:numRef>
          </c:xVal>
          <c:yVal>
            <c:numRef>
              <c:f>'[1]21st of month'!$H$132:$H$151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D1A-4D6D-AA8A-7CAD3D7DD926}"/>
            </c:ext>
          </c:extLst>
        </c:ser>
        <c:ser>
          <c:idx val="4"/>
          <c:order val="4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'[1]21st of month'!$U$159:$U$178</c:f>
              <c:numCache>
                <c:formatCode>General</c:formatCode>
                <c:ptCount val="20"/>
                <c:pt idx="0">
                  <c:v>5.0731834599057999</c:v>
                </c:pt>
                <c:pt idx="1">
                  <c:v>6.4652871904359248</c:v>
                </c:pt>
                <c:pt idx="2">
                  <c:v>4.3606723457007233</c:v>
                </c:pt>
                <c:pt idx="3">
                  <c:v>6.6926853548010508</c:v>
                </c:pt>
                <c:pt idx="4">
                  <c:v>3.7637873610678159</c:v>
                </c:pt>
                <c:pt idx="5">
                  <c:v>9.3518582234284473</c:v>
                </c:pt>
                <c:pt idx="6">
                  <c:v>11.802407286416658</c:v>
                </c:pt>
                <c:pt idx="7">
                  <c:v>14.093936274240782</c:v>
                </c:pt>
                <c:pt idx="8">
                  <c:v>17.136092541868599</c:v>
                </c:pt>
                <c:pt idx="9">
                  <c:v>7.9755135391102652</c:v>
                </c:pt>
                <c:pt idx="10">
                  <c:v>4.127498084686696</c:v>
                </c:pt>
                <c:pt idx="11">
                  <c:v>18.864073789734075</c:v>
                </c:pt>
                <c:pt idx="12">
                  <c:v>19.136820610851025</c:v>
                </c:pt>
                <c:pt idx="13">
                  <c:v>17.603770274018451</c:v>
                </c:pt>
                <c:pt idx="14">
                  <c:v>6.1887559149368023</c:v>
                </c:pt>
                <c:pt idx="15">
                  <c:v>6.7030515377691637</c:v>
                </c:pt>
                <c:pt idx="16">
                  <c:v>5.6605800033481346</c:v>
                </c:pt>
                <c:pt idx="17">
                  <c:v>4.895690638680767</c:v>
                </c:pt>
                <c:pt idx="18">
                  <c:v>3.681509788884719</c:v>
                </c:pt>
                <c:pt idx="19">
                  <c:v>8.7301524270429975E-2</c:v>
                </c:pt>
              </c:numCache>
            </c:numRef>
          </c:xVal>
          <c:yVal>
            <c:numRef>
              <c:f>'[1]21st of month'!$H$159:$H$178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D1A-4D6D-AA8A-7CAD3D7DD926}"/>
            </c:ext>
          </c:extLst>
        </c:ser>
        <c:ser>
          <c:idx val="5"/>
          <c:order val="5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'[1]21st of month'!$U$186:$U$205</c:f>
              <c:numCache>
                <c:formatCode>General</c:formatCode>
                <c:ptCount val="20"/>
                <c:pt idx="0">
                  <c:v>2.5000162499424037</c:v>
                </c:pt>
                <c:pt idx="1">
                  <c:v>3.472903735976951</c:v>
                </c:pt>
                <c:pt idx="2">
                  <c:v>3.245867103492639</c:v>
                </c:pt>
                <c:pt idx="3">
                  <c:v>3.2501127152137328</c:v>
                </c:pt>
                <c:pt idx="4">
                  <c:v>2.4215134404516685</c:v>
                </c:pt>
                <c:pt idx="5">
                  <c:v>6.8851896949410936</c:v>
                </c:pt>
                <c:pt idx="6">
                  <c:v>9.1325556573802658</c:v>
                </c:pt>
                <c:pt idx="7">
                  <c:v>10.248803890416054</c:v>
                </c:pt>
                <c:pt idx="8">
                  <c:v>8.9979010421531456</c:v>
                </c:pt>
                <c:pt idx="9">
                  <c:v>6.8291090433759427</c:v>
                </c:pt>
                <c:pt idx="10">
                  <c:v>3.6846040477921909</c:v>
                </c:pt>
                <c:pt idx="11">
                  <c:v>17.537489947038093</c:v>
                </c:pt>
                <c:pt idx="12">
                  <c:v>19.484987035602472</c:v>
                </c:pt>
                <c:pt idx="13">
                  <c:v>17.603770274018451</c:v>
                </c:pt>
                <c:pt idx="14">
                  <c:v>6.8473756946902045</c:v>
                </c:pt>
                <c:pt idx="15">
                  <c:v>6.69911607709229</c:v>
                </c:pt>
                <c:pt idx="16">
                  <c:v>6.1204606442113718</c:v>
                </c:pt>
                <c:pt idx="17">
                  <c:v>4.3686054518665642</c:v>
                </c:pt>
                <c:pt idx="18">
                  <c:v>6.4915768723531038</c:v>
                </c:pt>
                <c:pt idx="19">
                  <c:v>0.31247684750681254</c:v>
                </c:pt>
              </c:numCache>
            </c:numRef>
          </c:xVal>
          <c:yVal>
            <c:numRef>
              <c:f>'[1]21st of month'!$H$186:$H$205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D1A-4D6D-AA8A-7CAD3D7DD926}"/>
            </c:ext>
          </c:extLst>
        </c:ser>
        <c:ser>
          <c:idx val="6"/>
          <c:order val="6"/>
          <c:tx>
            <c:v>21-Oct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month'!$U$213:$U$232</c:f>
              <c:numCache>
                <c:formatCode>General</c:formatCode>
                <c:ptCount val="20"/>
                <c:pt idx="0">
                  <c:v>2.1199795266121124</c:v>
                </c:pt>
                <c:pt idx="1">
                  <c:v>1.403673222972976</c:v>
                </c:pt>
                <c:pt idx="2">
                  <c:v>2.6070377700407765</c:v>
                </c:pt>
                <c:pt idx="3">
                  <c:v>3.2660957866214853</c:v>
                </c:pt>
                <c:pt idx="4">
                  <c:v>2.6956830685790409</c:v>
                </c:pt>
                <c:pt idx="5">
                  <c:v>6.9139750712179344</c:v>
                </c:pt>
                <c:pt idx="6">
                  <c:v>9.8541190840600947</c:v>
                </c:pt>
                <c:pt idx="7">
                  <c:v>3.0125173053133341</c:v>
                </c:pt>
                <c:pt idx="8">
                  <c:v>7.2495308359470165</c:v>
                </c:pt>
                <c:pt idx="9">
                  <c:v>3.9085931073245583</c:v>
                </c:pt>
                <c:pt idx="10">
                  <c:v>6.2238444296344948</c:v>
                </c:pt>
                <c:pt idx="11">
                  <c:v>20.046876204926896</c:v>
                </c:pt>
                <c:pt idx="12">
                  <c:v>19.242657109315747</c:v>
                </c:pt>
                <c:pt idx="13">
                  <c:v>18.005336486330073</c:v>
                </c:pt>
                <c:pt idx="14">
                  <c:v>7.025883474655946</c:v>
                </c:pt>
                <c:pt idx="15">
                  <c:v>11.352428587474279</c:v>
                </c:pt>
                <c:pt idx="16">
                  <c:v>8.5296839204495249</c:v>
                </c:pt>
                <c:pt idx="17">
                  <c:v>5.6113085504734972</c:v>
                </c:pt>
                <c:pt idx="18">
                  <c:v>3.1599908926377762</c:v>
                </c:pt>
                <c:pt idx="19">
                  <c:v>0.551100318232422</c:v>
                </c:pt>
              </c:numCache>
            </c:numRef>
          </c:xVal>
          <c:yVal>
            <c:numRef>
              <c:f>'[1]21st of month'!$H$213:$H$232</c:f>
              <c:numCache>
                <c:formatCode>General</c:formatCode>
                <c:ptCount val="20"/>
                <c:pt idx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D1A-4D6D-AA8A-7CAD3D7DD926}"/>
            </c:ext>
          </c:extLst>
        </c:ser>
        <c:ser>
          <c:idx val="7"/>
          <c:order val="7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month'!$U$240:$U$259</c:f>
              <c:numCache>
                <c:formatCode>General</c:formatCode>
                <c:ptCount val="20"/>
                <c:pt idx="0">
                  <c:v>0.29786494844777112</c:v>
                </c:pt>
                <c:pt idx="1">
                  <c:v>0.25907350726190548</c:v>
                </c:pt>
                <c:pt idx="2">
                  <c:v>1.8421865304924749</c:v>
                </c:pt>
                <c:pt idx="3">
                  <c:v>0.24976085798891887</c:v>
                </c:pt>
                <c:pt idx="4">
                  <c:v>0.71837359432340508</c:v>
                </c:pt>
                <c:pt idx="5">
                  <c:v>4.6130602538689836</c:v>
                </c:pt>
                <c:pt idx="6">
                  <c:v>6.238177122418473</c:v>
                </c:pt>
                <c:pt idx="7">
                  <c:v>1.8712564213855158</c:v>
                </c:pt>
                <c:pt idx="8">
                  <c:v>4.3634633921748831</c:v>
                </c:pt>
                <c:pt idx="9">
                  <c:v>2.1423987030467919</c:v>
                </c:pt>
                <c:pt idx="10">
                  <c:v>4.7765426798028168</c:v>
                </c:pt>
                <c:pt idx="11">
                  <c:v>17.744821291585005</c:v>
                </c:pt>
                <c:pt idx="12">
                  <c:v>18.111571383800698</c:v>
                </c:pt>
                <c:pt idx="13">
                  <c:v>16.886132264577711</c:v>
                </c:pt>
                <c:pt idx="14">
                  <c:v>7.5892283634474413</c:v>
                </c:pt>
                <c:pt idx="15">
                  <c:v>12.927348715887131</c:v>
                </c:pt>
                <c:pt idx="16">
                  <c:v>7.1773580821645346</c:v>
                </c:pt>
                <c:pt idx="17">
                  <c:v>7.1239846671402995</c:v>
                </c:pt>
                <c:pt idx="18">
                  <c:v>3.0131469833823168</c:v>
                </c:pt>
                <c:pt idx="19">
                  <c:v>0.84218469327506706</c:v>
                </c:pt>
              </c:numCache>
            </c:numRef>
          </c:xVal>
          <c:yVal>
            <c:numRef>
              <c:f>'[1]21st of month'!$H$240:$H$259</c:f>
              <c:numCache>
                <c:formatCode>General</c:formatCode>
                <c:ptCount val="20"/>
                <c:pt idx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D1A-4D6D-AA8A-7CAD3D7DD926}"/>
            </c:ext>
          </c:extLst>
        </c:ser>
        <c:ser>
          <c:idx val="8"/>
          <c:order val="8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month'!$U$267:$U$286</c:f>
              <c:numCache>
                <c:formatCode>General</c:formatCode>
                <c:ptCount val="20"/>
                <c:pt idx="0">
                  <c:v>0.3344755871376599</c:v>
                </c:pt>
                <c:pt idx="1">
                  <c:v>0.21292133547003528</c:v>
                </c:pt>
                <c:pt idx="2">
                  <c:v>1.6540500652347701</c:v>
                </c:pt>
                <c:pt idx="3">
                  <c:v>0.8597764259473909</c:v>
                </c:pt>
                <c:pt idx="4">
                  <c:v>1.0565453157904858</c:v>
                </c:pt>
                <c:pt idx="5">
                  <c:v>1.0130392432451361</c:v>
                </c:pt>
                <c:pt idx="6">
                  <c:v>5.0721188605164587</c:v>
                </c:pt>
                <c:pt idx="7">
                  <c:v>0.26558536140092404</c:v>
                </c:pt>
                <c:pt idx="8">
                  <c:v>1.5110541956698662</c:v>
                </c:pt>
                <c:pt idx="9">
                  <c:v>1.4563975218187282</c:v>
                </c:pt>
                <c:pt idx="10">
                  <c:v>3.8981904176363908</c:v>
                </c:pt>
                <c:pt idx="11">
                  <c:v>21.189289268815635</c:v>
                </c:pt>
                <c:pt idx="12">
                  <c:v>18.582072293385206</c:v>
                </c:pt>
                <c:pt idx="13">
                  <c:v>17.630337044873649</c:v>
                </c:pt>
                <c:pt idx="14">
                  <c:v>8.3102246852320274</c:v>
                </c:pt>
                <c:pt idx="15">
                  <c:v>12.927348715887131</c:v>
                </c:pt>
                <c:pt idx="16">
                  <c:v>4.5610748634134364</c:v>
                </c:pt>
                <c:pt idx="17">
                  <c:v>8.2025265453748606</c:v>
                </c:pt>
                <c:pt idx="18">
                  <c:v>5.9186371357116148</c:v>
                </c:pt>
                <c:pt idx="19">
                  <c:v>2.1814152237416171</c:v>
                </c:pt>
              </c:numCache>
            </c:numRef>
          </c:xVal>
          <c:yVal>
            <c:numRef>
              <c:f>'[1]21st of month'!$H$267:$H$286</c:f>
              <c:numCache>
                <c:formatCode>General</c:formatCode>
                <c:ptCount val="20"/>
                <c:pt idx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D1A-4D6D-AA8A-7CAD3D7DD926}"/>
            </c:ext>
          </c:extLst>
        </c:ser>
        <c:ser>
          <c:idx val="9"/>
          <c:order val="9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'[1]21st of month'!$U$17:$U$36</c:f>
              <c:numCache>
                <c:formatCode>General</c:formatCode>
                <c:ptCount val="20"/>
                <c:pt idx="0">
                  <c:v>0.19540119699965813</c:v>
                </c:pt>
                <c:pt idx="1">
                  <c:v>0.18035648229513523</c:v>
                </c:pt>
                <c:pt idx="2">
                  <c:v>2.5677450003507478</c:v>
                </c:pt>
                <c:pt idx="3">
                  <c:v>0.17643691038488282</c:v>
                </c:pt>
                <c:pt idx="4">
                  <c:v>1.1001213416668973</c:v>
                </c:pt>
                <c:pt idx="5">
                  <c:v>4.7922548374639575</c:v>
                </c:pt>
                <c:pt idx="6">
                  <c:v>3.678173558215895</c:v>
                </c:pt>
                <c:pt idx="7">
                  <c:v>3.5153401394811321</c:v>
                </c:pt>
                <c:pt idx="8">
                  <c:v>2.1286970301942474</c:v>
                </c:pt>
                <c:pt idx="9">
                  <c:v>2.8510135349699226</c:v>
                </c:pt>
                <c:pt idx="10">
                  <c:v>2.9887234377960548</c:v>
                </c:pt>
                <c:pt idx="11">
                  <c:v>18.873286647189659</c:v>
                </c:pt>
                <c:pt idx="12">
                  <c:v>20.953168267976476</c:v>
                </c:pt>
                <c:pt idx="13">
                  <c:v>19.286644551626612</c:v>
                </c:pt>
                <c:pt idx="14">
                  <c:v>5.478026215435027</c:v>
                </c:pt>
                <c:pt idx="15">
                  <c:v>13.802861570406725</c:v>
                </c:pt>
                <c:pt idx="16">
                  <c:v>8.2594630899919945</c:v>
                </c:pt>
                <c:pt idx="17">
                  <c:v>8.2924033097757999</c:v>
                </c:pt>
                <c:pt idx="18">
                  <c:v>3.4350725171446808</c:v>
                </c:pt>
                <c:pt idx="19">
                  <c:v>0.33837561545009809</c:v>
                </c:pt>
              </c:numCache>
            </c:numRef>
          </c:xVal>
          <c:yVal>
            <c:numRef>
              <c:f>'[1]21st of month'!$H$17:$H$36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D1A-4D6D-AA8A-7CAD3D7DD926}"/>
            </c:ext>
          </c:extLst>
        </c:ser>
        <c:ser>
          <c:idx val="10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xVal>
            <c:numRef>
              <c:f>'[1]21st of month'!$U$294:$U$313</c:f>
              <c:numCache>
                <c:formatCode>General</c:formatCode>
                <c:ptCount val="20"/>
                <c:pt idx="0">
                  <c:v>0.31405699754129363</c:v>
                </c:pt>
                <c:pt idx="1">
                  <c:v>0.28168261454333898</c:v>
                </c:pt>
                <c:pt idx="2">
                  <c:v>1.9780722072841808</c:v>
                </c:pt>
                <c:pt idx="3">
                  <c:v>0.14686374774596578</c:v>
                </c:pt>
                <c:pt idx="4">
                  <c:v>0.89277474100234389</c:v>
                </c:pt>
                <c:pt idx="5">
                  <c:v>5.3358269403449317</c:v>
                </c:pt>
                <c:pt idx="6">
                  <c:v>2.1032555963995798</c:v>
                </c:pt>
                <c:pt idx="7">
                  <c:v>0.43202685073389296</c:v>
                </c:pt>
                <c:pt idx="8">
                  <c:v>0.43370263476799009</c:v>
                </c:pt>
                <c:pt idx="9">
                  <c:v>0.48593110619162211</c:v>
                </c:pt>
                <c:pt idx="10">
                  <c:v>2.4548931320389262</c:v>
                </c:pt>
                <c:pt idx="11">
                  <c:v>17.537489947038093</c:v>
                </c:pt>
                <c:pt idx="12">
                  <c:v>18.06075899637105</c:v>
                </c:pt>
                <c:pt idx="13">
                  <c:v>21.901562986942672</c:v>
                </c:pt>
                <c:pt idx="14">
                  <c:v>3.7237195914613159</c:v>
                </c:pt>
                <c:pt idx="15">
                  <c:v>12.12373099578285</c:v>
                </c:pt>
                <c:pt idx="16">
                  <c:v>7.5474399750163741</c:v>
                </c:pt>
                <c:pt idx="17">
                  <c:v>7.7340477768072562</c:v>
                </c:pt>
                <c:pt idx="18">
                  <c:v>7.1313042740649646</c:v>
                </c:pt>
                <c:pt idx="19">
                  <c:v>1.0781779436488019</c:v>
                </c:pt>
              </c:numCache>
            </c:numRef>
          </c:xVal>
          <c:yVal>
            <c:numRef>
              <c:f>'[1]21st of month'!$H$294:$H$313</c:f>
              <c:numCache>
                <c:formatCode>General</c:formatCode>
                <c:ptCount val="20"/>
                <c:pt idx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ED1A-4D6D-AA8A-7CAD3D7DD926}"/>
            </c:ext>
          </c:extLst>
        </c:ser>
        <c:ser>
          <c:idx val="11"/>
          <c:order val="11"/>
          <c:tx>
            <c:v>Base line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'[1]Calc 100% RH'!$X$7:$X$23</c:f>
              <c:numCache>
                <c:formatCode>General</c:formatCode>
                <c:ptCount val="17"/>
                <c:pt idx="0">
                  <c:v>2.4639243270917995E-2</c:v>
                </c:pt>
                <c:pt idx="1">
                  <c:v>4.5061333624376559E-2</c:v>
                </c:pt>
                <c:pt idx="2">
                  <c:v>8.0313820928549093E-2</c:v>
                </c:pt>
                <c:pt idx="3">
                  <c:v>0.1397279717057531</c:v>
                </c:pt>
                <c:pt idx="4">
                  <c:v>0.23764471538467943</c:v>
                </c:pt>
                <c:pt idx="5">
                  <c:v>0.39566212651869459</c:v>
                </c:pt>
                <c:pt idx="6">
                  <c:v>0.64570482653754313</c:v>
                </c:pt>
                <c:pt idx="7">
                  <c:v>1.0341599664169383</c:v>
                </c:pt>
                <c:pt idx="8">
                  <c:v>1.6273962107498294</c:v>
                </c:pt>
                <c:pt idx="9">
                  <c:v>2.5190903950715096</c:v>
                </c:pt>
                <c:pt idx="10">
                  <c:v>3.8396448926060822</c:v>
                </c:pt>
                <c:pt idx="11">
                  <c:v>5.4959088755872987</c:v>
                </c:pt>
                <c:pt idx="12">
                  <c:v>7.7633747311016483</c:v>
                </c:pt>
                <c:pt idx="13">
                  <c:v>10.834956226669783</c:v>
                </c:pt>
                <c:pt idx="14">
                  <c:v>14.956834668823545</c:v>
                </c:pt>
                <c:pt idx="15">
                  <c:v>20.444538879514848</c:v>
                </c:pt>
                <c:pt idx="16">
                  <c:v>27.705061282111586</c:v>
                </c:pt>
              </c:numCache>
            </c:numRef>
          </c:xVal>
          <c:yVal>
            <c:numRef>
              <c:f>'[1]Calc 100% RH'!$I$7:$I$23</c:f>
              <c:numCache>
                <c:formatCode>General</c:formatCode>
                <c:ptCount val="17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ED1A-4D6D-AA8A-7CAD3D7DD926}"/>
            </c:ext>
          </c:extLst>
        </c:ser>
        <c:ser>
          <c:idx val="12"/>
          <c:order val="12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'[1]21st of month'!$U$321:$U$340</c:f>
              <c:numCache>
                <c:formatCode>General</c:formatCode>
                <c:ptCount val="20"/>
                <c:pt idx="0">
                  <c:v>0.16243335147298973</c:v>
                </c:pt>
                <c:pt idx="1">
                  <c:v>0.37983519927372389</c:v>
                </c:pt>
                <c:pt idx="2">
                  <c:v>2.2905865946183348</c:v>
                </c:pt>
                <c:pt idx="3">
                  <c:v>0.19530870597659575</c:v>
                </c:pt>
                <c:pt idx="4">
                  <c:v>1.1384177310993069</c:v>
                </c:pt>
                <c:pt idx="5">
                  <c:v>4.4234330016201193</c:v>
                </c:pt>
                <c:pt idx="6">
                  <c:v>3.4406697275795639</c:v>
                </c:pt>
                <c:pt idx="7">
                  <c:v>0.59585584403206504</c:v>
                </c:pt>
                <c:pt idx="8">
                  <c:v>3.1272514538153509</c:v>
                </c:pt>
                <c:pt idx="9">
                  <c:v>1.5507132161885055</c:v>
                </c:pt>
                <c:pt idx="10">
                  <c:v>2.1404036400789841</c:v>
                </c:pt>
                <c:pt idx="11">
                  <c:v>20.067599947480716</c:v>
                </c:pt>
                <c:pt idx="12">
                  <c:v>18.3446432970029</c:v>
                </c:pt>
                <c:pt idx="13">
                  <c:v>15.756392064775605</c:v>
                </c:pt>
                <c:pt idx="14">
                  <c:v>7.4358256086543468</c:v>
                </c:pt>
                <c:pt idx="15">
                  <c:v>9.9805332543569172</c:v>
                </c:pt>
                <c:pt idx="16">
                  <c:v>3.9183915455296745</c:v>
                </c:pt>
                <c:pt idx="17">
                  <c:v>9.2873522868494085</c:v>
                </c:pt>
                <c:pt idx="18">
                  <c:v>4.7121690769089142</c:v>
                </c:pt>
                <c:pt idx="19">
                  <c:v>0.3981328298036278</c:v>
                </c:pt>
              </c:numCache>
            </c:numRef>
          </c:xVal>
          <c:yVal>
            <c:numRef>
              <c:f>'[1]21st of month'!$H$321:$H$340</c:f>
              <c:numCache>
                <c:formatCode>General</c:formatCode>
                <c:ptCount val="20"/>
                <c:pt idx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ED1A-4D6D-AA8A-7CAD3D7D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24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Humidity ratio and dew point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"/>
      </c:valAx>
      <c:valAx>
        <c:axId val="481311920"/>
        <c:scaling>
          <c:orientation val="minMax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400" b="1" i="0">
                    <a:latin typeface="Arial" panose="020B0604020202020204" pitchFamily="34" charset="0"/>
                  </a:rPr>
                  <a:t>Air temperature,</a:t>
                </a:r>
                <a:r>
                  <a:rPr lang="en-CA" sz="1400" b="1" i="0" baseline="0">
                    <a:latin typeface="Arial" panose="020B0604020202020204" pitchFamily="34" charset="0"/>
                  </a:rPr>
                  <a:t> </a:t>
                </a:r>
                <a:r>
                  <a:rPr lang="en-CA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CA" sz="1400" b="1" i="0" baseline="0">
                    <a:latin typeface="Arial" panose="020B0604020202020204" pitchFamily="34" charset="0"/>
                  </a:rPr>
                  <a:t>C</a:t>
                </a:r>
                <a:endParaRPr lang="en-CA" sz="1400" b="1" i="0">
                  <a:latin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humidity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month'!$S$11:$S$30</c:f>
              <c:numCache>
                <c:formatCode>0.000</c:formatCode>
                <c:ptCount val="20"/>
                <c:pt idx="0">
                  <c:v>0.19540119699965813</c:v>
                </c:pt>
                <c:pt idx="1">
                  <c:v>0.18035648229513523</c:v>
                </c:pt>
                <c:pt idx="2">
                  <c:v>2.5677450003507478</c:v>
                </c:pt>
                <c:pt idx="3">
                  <c:v>0.17643691038488282</c:v>
                </c:pt>
                <c:pt idx="4">
                  <c:v>1.1001213416668973</c:v>
                </c:pt>
                <c:pt idx="5">
                  <c:v>4.7922548374639575</c:v>
                </c:pt>
                <c:pt idx="6">
                  <c:v>3.678173558215895</c:v>
                </c:pt>
                <c:pt idx="7">
                  <c:v>3.5153401394811321</c:v>
                </c:pt>
                <c:pt idx="8">
                  <c:v>2.1286970301942474</c:v>
                </c:pt>
                <c:pt idx="9">
                  <c:v>2.8510135349699226</c:v>
                </c:pt>
                <c:pt idx="10">
                  <c:v>2.9887234377960548</c:v>
                </c:pt>
                <c:pt idx="11">
                  <c:v>18.873286647189659</c:v>
                </c:pt>
                <c:pt idx="12">
                  <c:v>20.953168267976476</c:v>
                </c:pt>
                <c:pt idx="13">
                  <c:v>19.286644551626612</c:v>
                </c:pt>
                <c:pt idx="14">
                  <c:v>5.478026215435027</c:v>
                </c:pt>
                <c:pt idx="15">
                  <c:v>13.802861570406725</c:v>
                </c:pt>
                <c:pt idx="16">
                  <c:v>8.2594630899919945</c:v>
                </c:pt>
                <c:pt idx="17">
                  <c:v>8.2924033097757999</c:v>
                </c:pt>
                <c:pt idx="18">
                  <c:v>3.4350725171446808</c:v>
                </c:pt>
                <c:pt idx="19">
                  <c:v>0.33837561545009809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5B-473F-AE18-E31D7AB6A87B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month'!$S$37:$S$56</c:f>
              <c:numCache>
                <c:formatCode>0.000</c:formatCode>
                <c:ptCount val="20"/>
                <c:pt idx="0">
                  <c:v>0.59582012379791116</c:v>
                </c:pt>
                <c:pt idx="1">
                  <c:v>0.97294631011947974</c:v>
                </c:pt>
                <c:pt idx="2">
                  <c:v>2.4192673133967171</c:v>
                </c:pt>
                <c:pt idx="3">
                  <c:v>1.2867149327518412</c:v>
                </c:pt>
                <c:pt idx="4">
                  <c:v>3.3023915266308195</c:v>
                </c:pt>
                <c:pt idx="5">
                  <c:v>6.0234213207280627</c:v>
                </c:pt>
                <c:pt idx="6">
                  <c:v>5.8660724101751276</c:v>
                </c:pt>
                <c:pt idx="7">
                  <c:v>4.6309512756374644</c:v>
                </c:pt>
                <c:pt idx="8">
                  <c:v>2.9388315156399223</c:v>
                </c:pt>
                <c:pt idx="9">
                  <c:v>1.6635195326104968</c:v>
                </c:pt>
                <c:pt idx="10">
                  <c:v>2.6437649104775613</c:v>
                </c:pt>
                <c:pt idx="11">
                  <c:v>20.101957198055118</c:v>
                </c:pt>
                <c:pt idx="12">
                  <c:v>18.100308855767437</c:v>
                </c:pt>
                <c:pt idx="13">
                  <c:v>18.878436796670137</c:v>
                </c:pt>
                <c:pt idx="14">
                  <c:v>6.5182025285741423</c:v>
                </c:pt>
                <c:pt idx="15">
                  <c:v>13.045207896386112</c:v>
                </c:pt>
                <c:pt idx="16">
                  <c:v>5.5876864646561835</c:v>
                </c:pt>
                <c:pt idx="17">
                  <c:v>7.5383712797748732</c:v>
                </c:pt>
                <c:pt idx="18">
                  <c:v>4.3491501706636599</c:v>
                </c:pt>
                <c:pt idx="19">
                  <c:v>6.989369757137974E-2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5B-473F-AE18-E31D7AB6A87B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month'!$S$63:$S$82</c:f>
              <c:numCache>
                <c:formatCode>0.000</c:formatCode>
                <c:ptCount val="20"/>
                <c:pt idx="0">
                  <c:v>1.5311980252260755</c:v>
                </c:pt>
                <c:pt idx="1">
                  <c:v>1.9296502770308646</c:v>
                </c:pt>
                <c:pt idx="2">
                  <c:v>3.7960658331511263</c:v>
                </c:pt>
                <c:pt idx="3">
                  <c:v>3.0501249519792619</c:v>
                </c:pt>
                <c:pt idx="4">
                  <c:v>1.6410279842867743</c:v>
                </c:pt>
                <c:pt idx="5">
                  <c:v>6.4722356982561129</c:v>
                </c:pt>
                <c:pt idx="6">
                  <c:v>6.9010454368981282</c:v>
                </c:pt>
                <c:pt idx="7">
                  <c:v>8.0947183912005176</c:v>
                </c:pt>
                <c:pt idx="8">
                  <c:v>10.184863719627861</c:v>
                </c:pt>
                <c:pt idx="9">
                  <c:v>15.265964638788864</c:v>
                </c:pt>
                <c:pt idx="10">
                  <c:v>4.7609092691704564</c:v>
                </c:pt>
                <c:pt idx="11">
                  <c:v>17.856298003532331</c:v>
                </c:pt>
                <c:pt idx="12">
                  <c:v>16.545099683888584</c:v>
                </c:pt>
                <c:pt idx="13">
                  <c:v>18.005336486330073</c:v>
                </c:pt>
                <c:pt idx="14">
                  <c:v>4.5467552283956962</c:v>
                </c:pt>
                <c:pt idx="15">
                  <c:v>6.1975375284502316</c:v>
                </c:pt>
                <c:pt idx="16">
                  <c:v>5.1102555118152111</c:v>
                </c:pt>
                <c:pt idx="17">
                  <c:v>4.7166028225222716</c:v>
                </c:pt>
                <c:pt idx="18">
                  <c:v>5.9323856900035556</c:v>
                </c:pt>
                <c:pt idx="19">
                  <c:v>7.3605546922400233E-2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5B-473F-AE18-E31D7AB6A87B}"/>
            </c:ext>
          </c:extLst>
        </c:ser>
        <c:ser>
          <c:idx val="3"/>
          <c:order val="3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month'!$S$90:$S$109</c:f>
              <c:numCache>
                <c:formatCode>0.000</c:formatCode>
                <c:ptCount val="20"/>
                <c:pt idx="0">
                  <c:v>3.8010891383604268</c:v>
                </c:pt>
                <c:pt idx="1">
                  <c:v>5.5084619460573778</c:v>
                </c:pt>
                <c:pt idx="2">
                  <c:v>8.781418076287121</c:v>
                </c:pt>
                <c:pt idx="3">
                  <c:v>4.9817312330688504</c:v>
                </c:pt>
                <c:pt idx="4">
                  <c:v>4.9982364630077649</c:v>
                </c:pt>
                <c:pt idx="5">
                  <c:v>11.060290282975945</c:v>
                </c:pt>
                <c:pt idx="6">
                  <c:v>9.1597347607537358</c:v>
                </c:pt>
                <c:pt idx="7">
                  <c:v>8.8574832394412866</c:v>
                </c:pt>
                <c:pt idx="8">
                  <c:v>13.659537940974285</c:v>
                </c:pt>
                <c:pt idx="9">
                  <c:v>4.7722792194555153</c:v>
                </c:pt>
                <c:pt idx="10">
                  <c:v>3.3549051019877254</c:v>
                </c:pt>
                <c:pt idx="11">
                  <c:v>18.873286647189659</c:v>
                </c:pt>
                <c:pt idx="12">
                  <c:v>19.746646985716801</c:v>
                </c:pt>
                <c:pt idx="13">
                  <c:v>14.910264057921584</c:v>
                </c:pt>
                <c:pt idx="14">
                  <c:v>4.7556029236102395</c:v>
                </c:pt>
                <c:pt idx="15">
                  <c:v>4.6679926701163392</c:v>
                </c:pt>
                <c:pt idx="16">
                  <c:v>4.8822648229575067</c:v>
                </c:pt>
                <c:pt idx="17">
                  <c:v>4.1292638336826268</c:v>
                </c:pt>
                <c:pt idx="18">
                  <c:v>4.3828199047036733</c:v>
                </c:pt>
                <c:pt idx="19">
                  <c:v>0.29313536920248601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5B-473F-AE18-E31D7AB6A87B}"/>
            </c:ext>
          </c:extLst>
        </c:ser>
        <c:ser>
          <c:idx val="4"/>
          <c:order val="4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month'!$S$117:$S$136</c:f>
              <c:numCache>
                <c:formatCode>0.000</c:formatCode>
                <c:ptCount val="20"/>
                <c:pt idx="0">
                  <c:v>4.7153683526694845</c:v>
                </c:pt>
                <c:pt idx="1">
                  <c:v>5.8459625260787345</c:v>
                </c:pt>
                <c:pt idx="2">
                  <c:v>4.3538985791472395</c:v>
                </c:pt>
                <c:pt idx="3">
                  <c:v>9.057853739131188</c:v>
                </c:pt>
                <c:pt idx="4">
                  <c:v>3.6699834381294059</c:v>
                </c:pt>
                <c:pt idx="5">
                  <c:v>7.4250563334878761</c:v>
                </c:pt>
                <c:pt idx="6">
                  <c:v>14.721734563166017</c:v>
                </c:pt>
                <c:pt idx="7">
                  <c:v>18.411838928389546</c:v>
                </c:pt>
                <c:pt idx="8">
                  <c:v>10.108637195442613</c:v>
                </c:pt>
                <c:pt idx="9">
                  <c:v>15.09043214136179</c:v>
                </c:pt>
                <c:pt idx="10">
                  <c:v>4.4187964312878947</c:v>
                </c:pt>
                <c:pt idx="11">
                  <c:v>17.744821291585005</c:v>
                </c:pt>
                <c:pt idx="12">
                  <c:v>18.968415423644334</c:v>
                </c:pt>
                <c:pt idx="13">
                  <c:v>17.828795989623259</c:v>
                </c:pt>
                <c:pt idx="14">
                  <c:v>6.1603187177547909</c:v>
                </c:pt>
                <c:pt idx="15">
                  <c:v>5.0788205323280025</c:v>
                </c:pt>
                <c:pt idx="16">
                  <c:v>5.4257192145150324</c:v>
                </c:pt>
                <c:pt idx="17">
                  <c:v>5.5403438049307825</c:v>
                </c:pt>
                <c:pt idx="18">
                  <c:v>4.3828199047036733</c:v>
                </c:pt>
                <c:pt idx="19">
                  <c:v>9.5856846969889831E-2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5B-473F-AE18-E31D7AB6A87B}"/>
            </c:ext>
          </c:extLst>
        </c:ser>
        <c:ser>
          <c:idx val="5"/>
          <c:order val="5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month'!$S$144:$S$163</c:f>
              <c:numCache>
                <c:formatCode>0.000</c:formatCode>
                <c:ptCount val="20"/>
                <c:pt idx="0">
                  <c:v>5.0731834599057999</c:v>
                </c:pt>
                <c:pt idx="1">
                  <c:v>6.4652871904359248</c:v>
                </c:pt>
                <c:pt idx="2">
                  <c:v>4.3606723457007233</c:v>
                </c:pt>
                <c:pt idx="3">
                  <c:v>6.6926853548010508</c:v>
                </c:pt>
                <c:pt idx="4">
                  <c:v>3.7637873610678159</c:v>
                </c:pt>
                <c:pt idx="5">
                  <c:v>9.3518582234284473</c:v>
                </c:pt>
                <c:pt idx="6">
                  <c:v>11.802407286416658</c:v>
                </c:pt>
                <c:pt idx="7">
                  <c:v>14.093936274240782</c:v>
                </c:pt>
                <c:pt idx="8">
                  <c:v>17.136092541868599</c:v>
                </c:pt>
                <c:pt idx="9">
                  <c:v>7.9755135391102652</c:v>
                </c:pt>
                <c:pt idx="10">
                  <c:v>4.127498084686696</c:v>
                </c:pt>
                <c:pt idx="11">
                  <c:v>18.864073789734075</c:v>
                </c:pt>
                <c:pt idx="12">
                  <c:v>19.136820610851025</c:v>
                </c:pt>
                <c:pt idx="13">
                  <c:v>17.603770274018451</c:v>
                </c:pt>
                <c:pt idx="14">
                  <c:v>6.1887559149368023</c:v>
                </c:pt>
                <c:pt idx="15">
                  <c:v>6.7030515377691637</c:v>
                </c:pt>
                <c:pt idx="16">
                  <c:v>5.6605800033481346</c:v>
                </c:pt>
                <c:pt idx="17">
                  <c:v>4.895690638680767</c:v>
                </c:pt>
                <c:pt idx="18">
                  <c:v>3.681509788884719</c:v>
                </c:pt>
                <c:pt idx="19">
                  <c:v>8.7301524270429975E-2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5B-473F-AE18-E31D7AB6A87B}"/>
            </c:ext>
          </c:extLst>
        </c:ser>
        <c:ser>
          <c:idx val="6"/>
          <c:order val="6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month'!$S$171:$S$190</c:f>
              <c:numCache>
                <c:formatCode>0.000</c:formatCode>
                <c:ptCount val="20"/>
                <c:pt idx="0">
                  <c:v>2.5000162499424037</c:v>
                </c:pt>
                <c:pt idx="1">
                  <c:v>3.472903735976951</c:v>
                </c:pt>
                <c:pt idx="2">
                  <c:v>3.245867103492639</c:v>
                </c:pt>
                <c:pt idx="3">
                  <c:v>3.2501127152137328</c:v>
                </c:pt>
                <c:pt idx="4">
                  <c:v>2.4215134404516685</c:v>
                </c:pt>
                <c:pt idx="5">
                  <c:v>6.8851896949410936</c:v>
                </c:pt>
                <c:pt idx="6">
                  <c:v>9.1325556573802658</c:v>
                </c:pt>
                <c:pt idx="7">
                  <c:v>10.248803890416054</c:v>
                </c:pt>
                <c:pt idx="8">
                  <c:v>8.9979010421531456</c:v>
                </c:pt>
                <c:pt idx="9">
                  <c:v>6.8291090433759427</c:v>
                </c:pt>
                <c:pt idx="10">
                  <c:v>3.6846040477921909</c:v>
                </c:pt>
                <c:pt idx="11">
                  <c:v>17.537489947038093</c:v>
                </c:pt>
                <c:pt idx="12">
                  <c:v>19.484987035602472</c:v>
                </c:pt>
                <c:pt idx="13">
                  <c:v>17.603770274018451</c:v>
                </c:pt>
                <c:pt idx="14">
                  <c:v>6.8473756946902045</c:v>
                </c:pt>
                <c:pt idx="15">
                  <c:v>6.69911607709229</c:v>
                </c:pt>
                <c:pt idx="16">
                  <c:v>6.1204606442113718</c:v>
                </c:pt>
                <c:pt idx="17">
                  <c:v>4.3686054518665642</c:v>
                </c:pt>
                <c:pt idx="18">
                  <c:v>6.4915768723531038</c:v>
                </c:pt>
                <c:pt idx="19">
                  <c:v>0.31247684750681254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95B-473F-AE18-E31D7AB6A87B}"/>
            </c:ext>
          </c:extLst>
        </c:ser>
        <c:ser>
          <c:idx val="8"/>
          <c:order val="7"/>
          <c:tx>
            <c:v> Oct 21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month'!$S$198:$S$217</c:f>
              <c:numCache>
                <c:formatCode>0.000</c:formatCode>
                <c:ptCount val="20"/>
                <c:pt idx="0">
                  <c:v>2.1199795266121124</c:v>
                </c:pt>
                <c:pt idx="1">
                  <c:v>1.403673222972976</c:v>
                </c:pt>
                <c:pt idx="2">
                  <c:v>2.6070377700407765</c:v>
                </c:pt>
                <c:pt idx="3">
                  <c:v>3.2660957866214853</c:v>
                </c:pt>
                <c:pt idx="4">
                  <c:v>2.6956830685790409</c:v>
                </c:pt>
                <c:pt idx="5">
                  <c:v>6.9139750712179344</c:v>
                </c:pt>
                <c:pt idx="6">
                  <c:v>9.8541190840600947</c:v>
                </c:pt>
                <c:pt idx="7">
                  <c:v>3.0125173053133341</c:v>
                </c:pt>
                <c:pt idx="8">
                  <c:v>7.2495308359470165</c:v>
                </c:pt>
                <c:pt idx="9">
                  <c:v>3.9085931073245583</c:v>
                </c:pt>
                <c:pt idx="10">
                  <c:v>6.2238444296344948</c:v>
                </c:pt>
                <c:pt idx="11">
                  <c:v>20.046876204926896</c:v>
                </c:pt>
                <c:pt idx="12">
                  <c:v>19.242657109315747</c:v>
                </c:pt>
                <c:pt idx="13">
                  <c:v>18.005336486330073</c:v>
                </c:pt>
                <c:pt idx="14">
                  <c:v>7.025883474655946</c:v>
                </c:pt>
                <c:pt idx="15">
                  <c:v>11.352428587474279</c:v>
                </c:pt>
                <c:pt idx="16">
                  <c:v>8.5296839204495249</c:v>
                </c:pt>
                <c:pt idx="17">
                  <c:v>5.6113085504734972</c:v>
                </c:pt>
                <c:pt idx="18">
                  <c:v>3.1599908926377762</c:v>
                </c:pt>
                <c:pt idx="19">
                  <c:v>0.551100318232422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95B-473F-AE18-E31D7AB6A87B}"/>
            </c:ext>
          </c:extLst>
        </c:ser>
        <c:ser>
          <c:idx val="10"/>
          <c:order val="8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month'!$S$225:$S$244</c:f>
              <c:numCache>
                <c:formatCode>0.000</c:formatCode>
                <c:ptCount val="20"/>
                <c:pt idx="0">
                  <c:v>0.29786494844777112</c:v>
                </c:pt>
                <c:pt idx="1">
                  <c:v>0.25907350726190548</c:v>
                </c:pt>
                <c:pt idx="2">
                  <c:v>1.8421865304924749</c:v>
                </c:pt>
                <c:pt idx="3">
                  <c:v>0.24976085798891887</c:v>
                </c:pt>
                <c:pt idx="4">
                  <c:v>0.71837359432340508</c:v>
                </c:pt>
                <c:pt idx="5">
                  <c:v>4.6130602538689836</c:v>
                </c:pt>
                <c:pt idx="6">
                  <c:v>6.238177122418473</c:v>
                </c:pt>
                <c:pt idx="7">
                  <c:v>1.8712564213855158</c:v>
                </c:pt>
                <c:pt idx="8">
                  <c:v>4.3634633921748831</c:v>
                </c:pt>
                <c:pt idx="9">
                  <c:v>2.1423987030467919</c:v>
                </c:pt>
                <c:pt idx="10">
                  <c:v>4.7765426798028168</c:v>
                </c:pt>
                <c:pt idx="11">
                  <c:v>17.744821291585005</c:v>
                </c:pt>
                <c:pt idx="12">
                  <c:v>18.111571383800698</c:v>
                </c:pt>
                <c:pt idx="13">
                  <c:v>16.886132264577711</c:v>
                </c:pt>
                <c:pt idx="14">
                  <c:v>7.5892283634474413</c:v>
                </c:pt>
                <c:pt idx="15">
                  <c:v>12.927348715887131</c:v>
                </c:pt>
                <c:pt idx="16">
                  <c:v>7.1773580821645346</c:v>
                </c:pt>
                <c:pt idx="17">
                  <c:v>7.1239846671402995</c:v>
                </c:pt>
                <c:pt idx="18">
                  <c:v>3.0131469833823168</c:v>
                </c:pt>
                <c:pt idx="19">
                  <c:v>0.84218469327506706</c:v>
                </c:pt>
              </c:numCache>
            </c:numRef>
          </c:xVal>
          <c:yVal>
            <c:numRef>
              <c:f>'21st of month'!$I$225:$I$244</c:f>
              <c:numCache>
                <c:formatCode>General</c:formatCode>
                <c:ptCount val="20"/>
                <c:pt idx="0" formatCode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95B-473F-AE18-E31D7AB6A87B}"/>
            </c:ext>
          </c:extLst>
        </c:ser>
        <c:ser>
          <c:idx val="9"/>
          <c:order val="9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month'!$S$252:$S$271</c:f>
              <c:numCache>
                <c:formatCode>0.000</c:formatCode>
                <c:ptCount val="20"/>
                <c:pt idx="0">
                  <c:v>0.3344755871376599</c:v>
                </c:pt>
                <c:pt idx="1">
                  <c:v>0.21292133547003528</c:v>
                </c:pt>
                <c:pt idx="2">
                  <c:v>1.6540500652347701</c:v>
                </c:pt>
                <c:pt idx="3">
                  <c:v>0.8597764259473909</c:v>
                </c:pt>
                <c:pt idx="4">
                  <c:v>1.0565453157904858</c:v>
                </c:pt>
                <c:pt idx="5">
                  <c:v>3.9412227475007362</c:v>
                </c:pt>
                <c:pt idx="6">
                  <c:v>5.0721188605164587</c:v>
                </c:pt>
                <c:pt idx="7">
                  <c:v>0.26558536140092404</c:v>
                </c:pt>
                <c:pt idx="8">
                  <c:v>1.5110541956698662</c:v>
                </c:pt>
                <c:pt idx="9">
                  <c:v>1.4563975218187282</c:v>
                </c:pt>
                <c:pt idx="10">
                  <c:v>3.8981904176363908</c:v>
                </c:pt>
                <c:pt idx="11">
                  <c:v>21.189289268815635</c:v>
                </c:pt>
                <c:pt idx="12">
                  <c:v>18.582072293385206</c:v>
                </c:pt>
                <c:pt idx="13">
                  <c:v>17.630337044873649</c:v>
                </c:pt>
                <c:pt idx="14">
                  <c:v>8.3102246852320274</c:v>
                </c:pt>
                <c:pt idx="15">
                  <c:v>12.927348715887131</c:v>
                </c:pt>
                <c:pt idx="16">
                  <c:v>4.5610748634134364</c:v>
                </c:pt>
                <c:pt idx="17">
                  <c:v>8.2025265453748606</c:v>
                </c:pt>
                <c:pt idx="18">
                  <c:v>5.9186371357116148</c:v>
                </c:pt>
                <c:pt idx="19">
                  <c:v>2.1814152237416171</c:v>
                </c:pt>
              </c:numCache>
            </c:numRef>
          </c:xVal>
          <c:yVal>
            <c:numRef>
              <c:f>'21st of month'!$I$252:$I$271</c:f>
              <c:numCache>
                <c:formatCode>General</c:formatCode>
                <c:ptCount val="20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95B-473F-AE18-E31D7AB6A87B}"/>
            </c:ext>
          </c:extLst>
        </c:ser>
        <c:ser>
          <c:idx val="11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month'!$S$279:$S$298</c:f>
              <c:numCache>
                <c:formatCode>0.000</c:formatCode>
                <c:ptCount val="20"/>
                <c:pt idx="0">
                  <c:v>0.31405699754129363</c:v>
                </c:pt>
                <c:pt idx="1">
                  <c:v>0.28168261454333898</c:v>
                </c:pt>
                <c:pt idx="2">
                  <c:v>1.9780722072841808</c:v>
                </c:pt>
                <c:pt idx="3">
                  <c:v>0.14686374774596578</c:v>
                </c:pt>
                <c:pt idx="4">
                  <c:v>0.89277474100234389</c:v>
                </c:pt>
                <c:pt idx="5">
                  <c:v>5.3358269403449317</c:v>
                </c:pt>
                <c:pt idx="6">
                  <c:v>2.1032555963995798</c:v>
                </c:pt>
                <c:pt idx="7">
                  <c:v>0.43202685073389296</c:v>
                </c:pt>
                <c:pt idx="8">
                  <c:v>0.43370263476799009</c:v>
                </c:pt>
                <c:pt idx="9">
                  <c:v>0.48593110619162211</c:v>
                </c:pt>
                <c:pt idx="10">
                  <c:v>2.4548931320389262</c:v>
                </c:pt>
                <c:pt idx="11">
                  <c:v>17.537489947038093</c:v>
                </c:pt>
                <c:pt idx="12">
                  <c:v>18.06075899637105</c:v>
                </c:pt>
                <c:pt idx="13">
                  <c:v>21.901562986942672</c:v>
                </c:pt>
                <c:pt idx="14">
                  <c:v>3.7237195914613159</c:v>
                </c:pt>
                <c:pt idx="15">
                  <c:v>12.12373099578285</c:v>
                </c:pt>
                <c:pt idx="16">
                  <c:v>7.5474399750163741</c:v>
                </c:pt>
                <c:pt idx="17">
                  <c:v>7.7340477768072562</c:v>
                </c:pt>
                <c:pt idx="18">
                  <c:v>7.1313042740649646</c:v>
                </c:pt>
                <c:pt idx="19">
                  <c:v>1.0781779436488019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95B-473F-AE18-E31D7AB6A87B}"/>
            </c:ext>
          </c:extLst>
        </c:ser>
        <c:ser>
          <c:idx val="12"/>
          <c:order val="11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month'!$S$306:$S$325</c:f>
              <c:numCache>
                <c:formatCode>0.000</c:formatCode>
                <c:ptCount val="20"/>
                <c:pt idx="0">
                  <c:v>0.16243335147298973</c:v>
                </c:pt>
                <c:pt idx="1">
                  <c:v>0.37983519927372389</c:v>
                </c:pt>
                <c:pt idx="2">
                  <c:v>2.2905865946183348</c:v>
                </c:pt>
                <c:pt idx="3">
                  <c:v>0.19530870597659575</c:v>
                </c:pt>
                <c:pt idx="4">
                  <c:v>1.1384177310993069</c:v>
                </c:pt>
                <c:pt idx="5">
                  <c:v>4.4234330016201193</c:v>
                </c:pt>
                <c:pt idx="6">
                  <c:v>3.4406697275795639</c:v>
                </c:pt>
                <c:pt idx="7">
                  <c:v>0.59585584403206504</c:v>
                </c:pt>
                <c:pt idx="8">
                  <c:v>3.1272514538153509</c:v>
                </c:pt>
                <c:pt idx="9">
                  <c:v>1.5507132161885055</c:v>
                </c:pt>
                <c:pt idx="10">
                  <c:v>2.1404036400789841</c:v>
                </c:pt>
                <c:pt idx="11">
                  <c:v>20.067599947480716</c:v>
                </c:pt>
                <c:pt idx="12">
                  <c:v>18.3446432970029</c:v>
                </c:pt>
                <c:pt idx="13">
                  <c:v>15.756392064775605</c:v>
                </c:pt>
                <c:pt idx="14">
                  <c:v>7.4358256086543468</c:v>
                </c:pt>
                <c:pt idx="15">
                  <c:v>9.9805332543569172</c:v>
                </c:pt>
                <c:pt idx="16">
                  <c:v>3.9183915455296745</c:v>
                </c:pt>
                <c:pt idx="17">
                  <c:v>9.2873522868494085</c:v>
                </c:pt>
                <c:pt idx="18">
                  <c:v>4.7121690769089142</c:v>
                </c:pt>
                <c:pt idx="19">
                  <c:v>0.3981328298036278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95B-473F-AE18-E31D7AB6A87B}"/>
            </c:ext>
          </c:extLst>
        </c:ser>
        <c:ser>
          <c:idx val="7"/>
          <c:order val="12"/>
          <c:tx>
            <c:v>Jan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month'!$S$279:$S$298</c:f>
              <c:numCache>
                <c:formatCode>0.000</c:formatCode>
                <c:ptCount val="20"/>
                <c:pt idx="0">
                  <c:v>0.31405699754129363</c:v>
                </c:pt>
                <c:pt idx="1">
                  <c:v>0.28168261454333898</c:v>
                </c:pt>
                <c:pt idx="2">
                  <c:v>1.9780722072841808</c:v>
                </c:pt>
                <c:pt idx="3">
                  <c:v>0.14686374774596578</c:v>
                </c:pt>
                <c:pt idx="4">
                  <c:v>0.89277474100234389</c:v>
                </c:pt>
                <c:pt idx="5">
                  <c:v>5.3358269403449317</c:v>
                </c:pt>
                <c:pt idx="6">
                  <c:v>2.1032555963995798</c:v>
                </c:pt>
                <c:pt idx="7">
                  <c:v>0.43202685073389296</c:v>
                </c:pt>
                <c:pt idx="8">
                  <c:v>0.43370263476799009</c:v>
                </c:pt>
                <c:pt idx="9">
                  <c:v>0.48593110619162211</c:v>
                </c:pt>
                <c:pt idx="10">
                  <c:v>2.4548931320389262</c:v>
                </c:pt>
                <c:pt idx="11">
                  <c:v>17.537489947038093</c:v>
                </c:pt>
                <c:pt idx="12">
                  <c:v>18.06075899637105</c:v>
                </c:pt>
                <c:pt idx="13">
                  <c:v>21.901562986942672</c:v>
                </c:pt>
                <c:pt idx="14">
                  <c:v>3.7237195914613159</c:v>
                </c:pt>
                <c:pt idx="15">
                  <c:v>12.12373099578285</c:v>
                </c:pt>
                <c:pt idx="16">
                  <c:v>7.5474399750163741</c:v>
                </c:pt>
                <c:pt idx="17">
                  <c:v>7.7340477768072562</c:v>
                </c:pt>
                <c:pt idx="18">
                  <c:v>7.1313042740649646</c:v>
                </c:pt>
                <c:pt idx="19">
                  <c:v>1.0781779436488019</c:v>
                </c:pt>
              </c:numCache>
            </c:numRef>
          </c:xVal>
          <c:yVal>
            <c:numRef>
              <c:f>'21st of month'!$X$279:$X$298</c:f>
              <c:numCache>
                <c:formatCode>0.0</c:formatCode>
                <c:ptCount val="20"/>
                <c:pt idx="0">
                  <c:v>-27.198916807824702</c:v>
                </c:pt>
                <c:pt idx="1">
                  <c:v>-28.274457266603179</c:v>
                </c:pt>
                <c:pt idx="2">
                  <c:v>-7.6593188543071165</c:v>
                </c:pt>
                <c:pt idx="3">
                  <c:v>-34.446866984823117</c:v>
                </c:pt>
                <c:pt idx="4">
                  <c:v>-16.892593379946561</c:v>
                </c:pt>
                <c:pt idx="5">
                  <c:v>4.7647580991425684</c:v>
                </c:pt>
                <c:pt idx="6">
                  <c:v>-7.1073164503899875</c:v>
                </c:pt>
                <c:pt idx="7">
                  <c:v>-24.155211185232076</c:v>
                </c:pt>
                <c:pt idx="8">
                  <c:v>-24.019491574233257</c:v>
                </c:pt>
                <c:pt idx="9">
                  <c:v>-23.099967171566448</c:v>
                </c:pt>
                <c:pt idx="10">
                  <c:v>-5.3380030221852621</c:v>
                </c:pt>
                <c:pt idx="11">
                  <c:v>22.685536479131258</c:v>
                </c:pt>
                <c:pt idx="12">
                  <c:v>23.210054640782744</c:v>
                </c:pt>
                <c:pt idx="13">
                  <c:v>26.220955139543719</c:v>
                </c:pt>
                <c:pt idx="14">
                  <c:v>-0.9776111123697433</c:v>
                </c:pt>
                <c:pt idx="15">
                  <c:v>16.817664178567554</c:v>
                </c:pt>
                <c:pt idx="16">
                  <c:v>9.7642929994411816</c:v>
                </c:pt>
                <c:pt idx="17">
                  <c:v>10.129516238676558</c:v>
                </c:pt>
                <c:pt idx="18">
                  <c:v>8.9215762250897228</c:v>
                </c:pt>
                <c:pt idx="19">
                  <c:v>-14.418274652497985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95B-473F-AE18-E31D7AB6A87B}"/>
            </c:ext>
          </c:extLst>
        </c:ser>
        <c:ser>
          <c:idx val="13"/>
          <c:order val="13"/>
          <c:tx>
            <c:v>Feb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month'!$S$306:$S$325</c:f>
              <c:numCache>
                <c:formatCode>0.000</c:formatCode>
                <c:ptCount val="20"/>
                <c:pt idx="0">
                  <c:v>0.16243335147298973</c:v>
                </c:pt>
                <c:pt idx="1">
                  <c:v>0.37983519927372389</c:v>
                </c:pt>
                <c:pt idx="2">
                  <c:v>2.2905865946183348</c:v>
                </c:pt>
                <c:pt idx="3">
                  <c:v>0.19530870597659575</c:v>
                </c:pt>
                <c:pt idx="4">
                  <c:v>1.1384177310993069</c:v>
                </c:pt>
                <c:pt idx="5">
                  <c:v>4.4234330016201193</c:v>
                </c:pt>
                <c:pt idx="6">
                  <c:v>3.4406697275795639</c:v>
                </c:pt>
                <c:pt idx="7">
                  <c:v>0.59585584403206504</c:v>
                </c:pt>
                <c:pt idx="8">
                  <c:v>3.1272514538153509</c:v>
                </c:pt>
                <c:pt idx="9">
                  <c:v>1.5507132161885055</c:v>
                </c:pt>
                <c:pt idx="10">
                  <c:v>2.1404036400789841</c:v>
                </c:pt>
                <c:pt idx="11">
                  <c:v>20.067599947480716</c:v>
                </c:pt>
                <c:pt idx="12">
                  <c:v>18.3446432970029</c:v>
                </c:pt>
                <c:pt idx="13">
                  <c:v>15.756392064775605</c:v>
                </c:pt>
                <c:pt idx="14">
                  <c:v>7.4358256086543468</c:v>
                </c:pt>
                <c:pt idx="15">
                  <c:v>9.9805332543569172</c:v>
                </c:pt>
                <c:pt idx="16">
                  <c:v>3.9183915455296745</c:v>
                </c:pt>
                <c:pt idx="17">
                  <c:v>9.2873522868494085</c:v>
                </c:pt>
                <c:pt idx="18">
                  <c:v>4.7121690769089142</c:v>
                </c:pt>
                <c:pt idx="19">
                  <c:v>0.3981328298036278</c:v>
                </c:pt>
              </c:numCache>
            </c:numRef>
          </c:xVal>
          <c:yVal>
            <c:numRef>
              <c:f>'21st of month'!$X$306:$X$325</c:f>
              <c:numCache>
                <c:formatCode>0.0</c:formatCode>
                <c:ptCount val="20"/>
                <c:pt idx="0">
                  <c:v>-33.516288695964704</c:v>
                </c:pt>
                <c:pt idx="1">
                  <c:v>-25.325402965417851</c:v>
                </c:pt>
                <c:pt idx="2">
                  <c:v>-5.9720754139348173</c:v>
                </c:pt>
                <c:pt idx="3">
                  <c:v>-31.776272510009363</c:v>
                </c:pt>
                <c:pt idx="4">
                  <c:v>-14.274016396321429</c:v>
                </c:pt>
                <c:pt idx="5">
                  <c:v>2.1301341982880331</c:v>
                </c:pt>
                <c:pt idx="6">
                  <c:v>-1.340708315959148</c:v>
                </c:pt>
                <c:pt idx="7">
                  <c:v>-20.873215683753358</c:v>
                </c:pt>
                <c:pt idx="8">
                  <c:v>-2.387964755975247</c:v>
                </c:pt>
                <c:pt idx="9">
                  <c:v>-10.732895696595449</c:v>
                </c:pt>
                <c:pt idx="10">
                  <c:v>-6.9226144033638093</c:v>
                </c:pt>
                <c:pt idx="11">
                  <c:v>24.858485567074183</c:v>
                </c:pt>
                <c:pt idx="12">
                  <c:v>23.460916915716894</c:v>
                </c:pt>
                <c:pt idx="13">
                  <c:v>20.918779265720957</c:v>
                </c:pt>
                <c:pt idx="14">
                  <c:v>8.6219781367041151</c:v>
                </c:pt>
                <c:pt idx="15">
                  <c:v>13.842782225634892</c:v>
                </c:pt>
                <c:pt idx="16">
                  <c:v>0.44317003519972786</c:v>
                </c:pt>
                <c:pt idx="17">
                  <c:v>12.856194163980092</c:v>
                </c:pt>
                <c:pt idx="18">
                  <c:v>2.9909658817765603</c:v>
                </c:pt>
                <c:pt idx="19">
                  <c:v>-24.818139885869897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F95B-473F-AE18-E31D7AB6A87B}"/>
            </c:ext>
          </c:extLst>
        </c:ser>
        <c:ser>
          <c:idx val="14"/>
          <c:order val="14"/>
          <c:tx>
            <c:v>Mar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month'!$S$11:$S$30</c:f>
              <c:numCache>
                <c:formatCode>0.000</c:formatCode>
                <c:ptCount val="20"/>
                <c:pt idx="0">
                  <c:v>0.19540119699965813</c:v>
                </c:pt>
                <c:pt idx="1">
                  <c:v>0.18035648229513523</c:v>
                </c:pt>
                <c:pt idx="2">
                  <c:v>2.5677450003507478</c:v>
                </c:pt>
                <c:pt idx="3">
                  <c:v>0.17643691038488282</c:v>
                </c:pt>
                <c:pt idx="4">
                  <c:v>1.1001213416668973</c:v>
                </c:pt>
                <c:pt idx="5">
                  <c:v>4.7922548374639575</c:v>
                </c:pt>
                <c:pt idx="6">
                  <c:v>3.678173558215895</c:v>
                </c:pt>
                <c:pt idx="7">
                  <c:v>3.5153401394811321</c:v>
                </c:pt>
                <c:pt idx="8">
                  <c:v>2.1286970301942474</c:v>
                </c:pt>
                <c:pt idx="9">
                  <c:v>2.8510135349699226</c:v>
                </c:pt>
                <c:pt idx="10">
                  <c:v>2.9887234377960548</c:v>
                </c:pt>
                <c:pt idx="11">
                  <c:v>18.873286647189659</c:v>
                </c:pt>
                <c:pt idx="12">
                  <c:v>20.953168267976476</c:v>
                </c:pt>
                <c:pt idx="13">
                  <c:v>19.286644551626612</c:v>
                </c:pt>
                <c:pt idx="14">
                  <c:v>5.478026215435027</c:v>
                </c:pt>
                <c:pt idx="15">
                  <c:v>13.802861570406725</c:v>
                </c:pt>
                <c:pt idx="16">
                  <c:v>8.2594630899919945</c:v>
                </c:pt>
                <c:pt idx="17">
                  <c:v>8.2924033097757999</c:v>
                </c:pt>
                <c:pt idx="18">
                  <c:v>3.4350725171446808</c:v>
                </c:pt>
                <c:pt idx="19">
                  <c:v>0.33837561545009809</c:v>
                </c:pt>
              </c:numCache>
            </c:numRef>
          </c:xVal>
          <c:yVal>
            <c:numRef>
              <c:f>'21st of month'!$X$11:$X$30</c:f>
              <c:numCache>
                <c:formatCode>0.0</c:formatCode>
                <c:ptCount val="20"/>
                <c:pt idx="0">
                  <c:v>-31.778500759184055</c:v>
                </c:pt>
                <c:pt idx="1">
                  <c:v>-32.545045015065426</c:v>
                </c:pt>
                <c:pt idx="2">
                  <c:v>-4.6438824761542605</c:v>
                </c:pt>
                <c:pt idx="3">
                  <c:v>-32.735027114068401</c:v>
                </c:pt>
                <c:pt idx="4">
                  <c:v>-14.645847596420992</c:v>
                </c:pt>
                <c:pt idx="5">
                  <c:v>3.2488504795703079</c:v>
                </c:pt>
                <c:pt idx="6">
                  <c:v>-0.54027929486574067</c:v>
                </c:pt>
                <c:pt idx="7">
                  <c:v>-1.1080019412947308</c:v>
                </c:pt>
                <c:pt idx="8">
                  <c:v>-6.8818779605232407</c:v>
                </c:pt>
                <c:pt idx="9">
                  <c:v>-3.7521521728652374</c:v>
                </c:pt>
                <c:pt idx="10">
                  <c:v>-3.0317242230048009</c:v>
                </c:pt>
                <c:pt idx="11">
                  <c:v>23.865747288956356</c:v>
                </c:pt>
                <c:pt idx="12">
                  <c:v>25.614297086673162</c:v>
                </c:pt>
                <c:pt idx="13">
                  <c:v>24.154501090229132</c:v>
                </c:pt>
                <c:pt idx="14">
                  <c:v>4.2355354993731567</c:v>
                </c:pt>
                <c:pt idx="15">
                  <c:v>18.834100379059748</c:v>
                </c:pt>
                <c:pt idx="16">
                  <c:v>11.097402375694912</c:v>
                </c:pt>
                <c:pt idx="17">
                  <c:v>11.161891929594333</c:v>
                </c:pt>
                <c:pt idx="18">
                  <c:v>-1.2021758056882277</c:v>
                </c:pt>
                <c:pt idx="19">
                  <c:v>-26.437647979318115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F95B-473F-AE18-E31D7AB6A87B}"/>
            </c:ext>
          </c:extLst>
        </c:ser>
        <c:ser>
          <c:idx val="15"/>
          <c:order val="15"/>
          <c:tx>
            <c:v>Apr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month'!$S$37:$S$56</c:f>
              <c:numCache>
                <c:formatCode>0.000</c:formatCode>
                <c:ptCount val="20"/>
                <c:pt idx="0">
                  <c:v>0.59582012379791116</c:v>
                </c:pt>
                <c:pt idx="1">
                  <c:v>0.97294631011947974</c:v>
                </c:pt>
                <c:pt idx="2">
                  <c:v>2.4192673133967171</c:v>
                </c:pt>
                <c:pt idx="3">
                  <c:v>1.2867149327518412</c:v>
                </c:pt>
                <c:pt idx="4">
                  <c:v>3.3023915266308195</c:v>
                </c:pt>
                <c:pt idx="5">
                  <c:v>6.0234213207280627</c:v>
                </c:pt>
                <c:pt idx="6">
                  <c:v>5.8660724101751276</c:v>
                </c:pt>
                <c:pt idx="7">
                  <c:v>4.6309512756374644</c:v>
                </c:pt>
                <c:pt idx="8">
                  <c:v>2.9388315156399223</c:v>
                </c:pt>
                <c:pt idx="9">
                  <c:v>1.6635195326104968</c:v>
                </c:pt>
                <c:pt idx="10">
                  <c:v>2.6437649104775613</c:v>
                </c:pt>
                <c:pt idx="11">
                  <c:v>20.101957198055118</c:v>
                </c:pt>
                <c:pt idx="12">
                  <c:v>18.100308855767437</c:v>
                </c:pt>
                <c:pt idx="13">
                  <c:v>18.878436796670137</c:v>
                </c:pt>
                <c:pt idx="14">
                  <c:v>6.5182025285741423</c:v>
                </c:pt>
                <c:pt idx="15">
                  <c:v>13.045207896386112</c:v>
                </c:pt>
                <c:pt idx="16">
                  <c:v>5.5876864646561835</c:v>
                </c:pt>
                <c:pt idx="17">
                  <c:v>7.5383712797748732</c:v>
                </c:pt>
                <c:pt idx="18">
                  <c:v>4.3491501706636599</c:v>
                </c:pt>
                <c:pt idx="19">
                  <c:v>6.989369757137974E-2</c:v>
                </c:pt>
              </c:numCache>
            </c:numRef>
          </c:xVal>
          <c:yVal>
            <c:numRef>
              <c:f>'21st of month'!$X$37:$X$56</c:f>
              <c:numCache>
                <c:formatCode>0.0</c:formatCode>
                <c:ptCount val="20"/>
                <c:pt idx="0">
                  <c:v>-20.737843964977316</c:v>
                </c:pt>
                <c:pt idx="1">
                  <c:v>-15.569496020882696</c:v>
                </c:pt>
                <c:pt idx="2">
                  <c:v>-5.3380861528725063</c:v>
                </c:pt>
                <c:pt idx="3">
                  <c:v>-12.50288947393085</c:v>
                </c:pt>
                <c:pt idx="4">
                  <c:v>-2.1573265739980911</c:v>
                </c:pt>
                <c:pt idx="5">
                  <c:v>6.4958006518945126</c:v>
                </c:pt>
                <c:pt idx="6">
                  <c:v>5.9037475568837294</c:v>
                </c:pt>
                <c:pt idx="7">
                  <c:v>2.5346283970572472</c:v>
                </c:pt>
                <c:pt idx="8">
                  <c:v>-3.1237899108811575</c:v>
                </c:pt>
                <c:pt idx="9">
                  <c:v>-9.9458654637807626</c:v>
                </c:pt>
                <c:pt idx="10">
                  <c:v>-4.4736644103438152</c:v>
                </c:pt>
                <c:pt idx="11">
                  <c:v>24.886242465853741</c:v>
                </c:pt>
                <c:pt idx="12">
                  <c:v>23.245217213881972</c:v>
                </c:pt>
                <c:pt idx="13">
                  <c:v>23.809180646469656</c:v>
                </c:pt>
                <c:pt idx="14">
                  <c:v>6.7139476712785608</c:v>
                </c:pt>
                <c:pt idx="15">
                  <c:v>17.953255365357165</c:v>
                </c:pt>
                <c:pt idx="16">
                  <c:v>5.4089044519890876</c:v>
                </c:pt>
                <c:pt idx="17">
                  <c:v>9.7518809028508144</c:v>
                </c:pt>
                <c:pt idx="18">
                  <c:v>1.8732965765328231</c:v>
                </c:pt>
                <c:pt idx="19">
                  <c:v>-41.117818641941568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F95B-473F-AE18-E31D7AB6A87B}"/>
            </c:ext>
          </c:extLst>
        </c:ser>
        <c:ser>
          <c:idx val="16"/>
          <c:order val="16"/>
          <c:tx>
            <c:v>May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month'!$S$63:$S$82</c:f>
              <c:numCache>
                <c:formatCode>0.000</c:formatCode>
                <c:ptCount val="20"/>
                <c:pt idx="0">
                  <c:v>1.5311980252260755</c:v>
                </c:pt>
                <c:pt idx="1">
                  <c:v>1.9296502770308646</c:v>
                </c:pt>
                <c:pt idx="2">
                  <c:v>3.7960658331511263</c:v>
                </c:pt>
                <c:pt idx="3">
                  <c:v>3.0501249519792619</c:v>
                </c:pt>
                <c:pt idx="4">
                  <c:v>1.6410279842867743</c:v>
                </c:pt>
                <c:pt idx="5">
                  <c:v>6.4722356982561129</c:v>
                </c:pt>
                <c:pt idx="6">
                  <c:v>6.9010454368981282</c:v>
                </c:pt>
                <c:pt idx="7">
                  <c:v>8.0947183912005176</c:v>
                </c:pt>
                <c:pt idx="8">
                  <c:v>10.184863719627861</c:v>
                </c:pt>
                <c:pt idx="9">
                  <c:v>15.265964638788864</c:v>
                </c:pt>
                <c:pt idx="10">
                  <c:v>4.7609092691704564</c:v>
                </c:pt>
                <c:pt idx="11">
                  <c:v>17.856298003532331</c:v>
                </c:pt>
                <c:pt idx="12">
                  <c:v>16.545099683888584</c:v>
                </c:pt>
                <c:pt idx="13">
                  <c:v>18.005336486330073</c:v>
                </c:pt>
                <c:pt idx="14">
                  <c:v>4.5467552283956962</c:v>
                </c:pt>
                <c:pt idx="15">
                  <c:v>6.1975375284502316</c:v>
                </c:pt>
                <c:pt idx="16">
                  <c:v>5.1102555118152111</c:v>
                </c:pt>
                <c:pt idx="17">
                  <c:v>4.7166028225222716</c:v>
                </c:pt>
                <c:pt idx="18">
                  <c:v>5.9323856900035556</c:v>
                </c:pt>
                <c:pt idx="19">
                  <c:v>7.3605546922400233E-2</c:v>
                </c:pt>
              </c:numCache>
            </c:numRef>
          </c:xVal>
          <c:yVal>
            <c:numRef>
              <c:f>'21st of month'!$X$63:$X$82</c:f>
              <c:numCache>
                <c:formatCode>0.0</c:formatCode>
                <c:ptCount val="20"/>
                <c:pt idx="0">
                  <c:v>-10.578310316798877</c:v>
                </c:pt>
                <c:pt idx="1">
                  <c:v>-7.9775229847681999</c:v>
                </c:pt>
                <c:pt idx="2">
                  <c:v>0</c:v>
                </c:pt>
                <c:pt idx="3">
                  <c:v>-2.6334248883174496</c:v>
                </c:pt>
                <c:pt idx="4">
                  <c:v>-10.233958790564543</c:v>
                </c:pt>
                <c:pt idx="5">
                  <c:v>7.5326754726908689</c:v>
                </c:pt>
                <c:pt idx="6">
                  <c:v>8.2487453237890236</c:v>
                </c:pt>
                <c:pt idx="7">
                  <c:v>10.560334605649928</c:v>
                </c:pt>
                <c:pt idx="8">
                  <c:v>14.148127108611732</c:v>
                </c:pt>
                <c:pt idx="9">
                  <c:v>20.046243542664683</c:v>
                </c:pt>
                <c:pt idx="10">
                  <c:v>2.9296641434038975</c:v>
                </c:pt>
                <c:pt idx="11">
                  <c:v>22.974427326062596</c:v>
                </c:pt>
                <c:pt idx="12">
                  <c:v>21.807058724421609</c:v>
                </c:pt>
                <c:pt idx="13">
                  <c:v>23.047266436020323</c:v>
                </c:pt>
                <c:pt idx="14">
                  <c:v>1.6292618385634796</c:v>
                </c:pt>
                <c:pt idx="15">
                  <c:v>6.8044561792294758</c:v>
                </c:pt>
                <c:pt idx="16">
                  <c:v>4.1414692859404454</c:v>
                </c:pt>
                <c:pt idx="17">
                  <c:v>3.019142244496436</c:v>
                </c:pt>
                <c:pt idx="18">
                  <c:v>6.2548327230509244</c:v>
                </c:pt>
                <c:pt idx="19">
                  <c:v>-40.663839183628681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F95B-473F-AE18-E31D7AB6A87B}"/>
            </c:ext>
          </c:extLst>
        </c:ser>
        <c:ser>
          <c:idx val="17"/>
          <c:order val="17"/>
          <c:tx>
            <c:v>Jun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month'!$S$90:$S$109</c:f>
              <c:numCache>
                <c:formatCode>0.000</c:formatCode>
                <c:ptCount val="20"/>
                <c:pt idx="0">
                  <c:v>3.8010891383604268</c:v>
                </c:pt>
                <c:pt idx="1">
                  <c:v>5.5084619460573778</c:v>
                </c:pt>
                <c:pt idx="2">
                  <c:v>8.781418076287121</c:v>
                </c:pt>
                <c:pt idx="3">
                  <c:v>4.9817312330688504</c:v>
                </c:pt>
                <c:pt idx="4">
                  <c:v>4.9982364630077649</c:v>
                </c:pt>
                <c:pt idx="5">
                  <c:v>11.060290282975945</c:v>
                </c:pt>
                <c:pt idx="6">
                  <c:v>9.1597347607537358</c:v>
                </c:pt>
                <c:pt idx="7">
                  <c:v>8.8574832394412866</c:v>
                </c:pt>
                <c:pt idx="8">
                  <c:v>13.659537940974285</c:v>
                </c:pt>
                <c:pt idx="9">
                  <c:v>4.7722792194555153</c:v>
                </c:pt>
                <c:pt idx="10">
                  <c:v>3.3549051019877254</c:v>
                </c:pt>
                <c:pt idx="11">
                  <c:v>18.873286647189659</c:v>
                </c:pt>
                <c:pt idx="12">
                  <c:v>19.746646985716801</c:v>
                </c:pt>
                <c:pt idx="13">
                  <c:v>14.910264057921584</c:v>
                </c:pt>
                <c:pt idx="14">
                  <c:v>4.7556029236102395</c:v>
                </c:pt>
                <c:pt idx="15">
                  <c:v>4.6679926701163392</c:v>
                </c:pt>
                <c:pt idx="16">
                  <c:v>4.8822648229575067</c:v>
                </c:pt>
                <c:pt idx="17">
                  <c:v>4.1292638336826268</c:v>
                </c:pt>
                <c:pt idx="18">
                  <c:v>4.3828199047036733</c:v>
                </c:pt>
                <c:pt idx="19">
                  <c:v>0.29313536920248601</c:v>
                </c:pt>
              </c:numCache>
            </c:numRef>
          </c:xVal>
          <c:yVal>
            <c:numRef>
              <c:f>'21st of month'!$X$90:$X$109</c:f>
              <c:numCache>
                <c:formatCode>0.0</c:formatCode>
                <c:ptCount val="20"/>
                <c:pt idx="0">
                  <c:v>-9.4440138739741997E-3</c:v>
                </c:pt>
                <c:pt idx="1">
                  <c:v>5.1511311131592379</c:v>
                </c:pt>
                <c:pt idx="2">
                  <c:v>12</c:v>
                </c:pt>
                <c:pt idx="3">
                  <c:v>3.7536785054836059</c:v>
                </c:pt>
                <c:pt idx="4">
                  <c:v>3.2453754071016192</c:v>
                </c:pt>
                <c:pt idx="5">
                  <c:v>15.515098334220511</c:v>
                </c:pt>
                <c:pt idx="6">
                  <c:v>12.431949960559734</c:v>
                </c:pt>
                <c:pt idx="7">
                  <c:v>11.899192316904589</c:v>
                </c:pt>
                <c:pt idx="8">
                  <c:v>18.668978244988182</c:v>
                </c:pt>
                <c:pt idx="9">
                  <c:v>2.7673395724410739</c:v>
                </c:pt>
                <c:pt idx="10">
                  <c:v>-1.6593072824105661</c:v>
                </c:pt>
                <c:pt idx="11">
                  <c:v>23.865747288956356</c:v>
                </c:pt>
                <c:pt idx="12">
                  <c:v>24.650469665313892</c:v>
                </c:pt>
                <c:pt idx="13">
                  <c:v>20.046210613744961</c:v>
                </c:pt>
                <c:pt idx="14">
                  <c:v>2.2527407224111471</c:v>
                </c:pt>
                <c:pt idx="15">
                  <c:v>2.7825161087330912</c:v>
                </c:pt>
                <c:pt idx="16">
                  <c:v>3.4984373080031332</c:v>
                </c:pt>
                <c:pt idx="17">
                  <c:v>1.1698273151985177</c:v>
                </c:pt>
                <c:pt idx="18">
                  <c:v>1.980399117242996</c:v>
                </c:pt>
                <c:pt idx="19">
                  <c:v>-27.849540516527099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F95B-473F-AE18-E31D7AB6A87B}"/>
            </c:ext>
          </c:extLst>
        </c:ser>
        <c:ser>
          <c:idx val="18"/>
          <c:order val="18"/>
          <c:tx>
            <c:v>Jul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month'!$S$117:$S$136</c:f>
              <c:numCache>
                <c:formatCode>0.000</c:formatCode>
                <c:ptCount val="20"/>
                <c:pt idx="0">
                  <c:v>4.7153683526694845</c:v>
                </c:pt>
                <c:pt idx="1">
                  <c:v>5.8459625260787345</c:v>
                </c:pt>
                <c:pt idx="2">
                  <c:v>4.3538985791472395</c:v>
                </c:pt>
                <c:pt idx="3">
                  <c:v>9.057853739131188</c:v>
                </c:pt>
                <c:pt idx="4">
                  <c:v>3.6699834381294059</c:v>
                </c:pt>
                <c:pt idx="5">
                  <c:v>7.4250563334878761</c:v>
                </c:pt>
                <c:pt idx="6">
                  <c:v>14.721734563166017</c:v>
                </c:pt>
                <c:pt idx="7">
                  <c:v>18.411838928389546</c:v>
                </c:pt>
                <c:pt idx="8">
                  <c:v>10.108637195442613</c:v>
                </c:pt>
                <c:pt idx="9">
                  <c:v>15.09043214136179</c:v>
                </c:pt>
                <c:pt idx="10">
                  <c:v>4.4187964312878947</c:v>
                </c:pt>
                <c:pt idx="11">
                  <c:v>17.744821291585005</c:v>
                </c:pt>
                <c:pt idx="12">
                  <c:v>18.968415423644334</c:v>
                </c:pt>
                <c:pt idx="13">
                  <c:v>17.828795989623259</c:v>
                </c:pt>
                <c:pt idx="14">
                  <c:v>6.1603187177547909</c:v>
                </c:pt>
                <c:pt idx="15">
                  <c:v>5.0788205323280025</c:v>
                </c:pt>
                <c:pt idx="16">
                  <c:v>5.4257192145150324</c:v>
                </c:pt>
                <c:pt idx="17">
                  <c:v>5.5403438049307825</c:v>
                </c:pt>
                <c:pt idx="18">
                  <c:v>4.3828199047036733</c:v>
                </c:pt>
                <c:pt idx="19">
                  <c:v>9.5856846969889831E-2</c:v>
                </c:pt>
              </c:numCache>
            </c:numRef>
          </c:xVal>
          <c:yVal>
            <c:numRef>
              <c:f>'21st of month'!$X$117:$X$136</c:f>
              <c:numCache>
                <c:formatCode>0.0</c:formatCode>
                <c:ptCount val="20"/>
                <c:pt idx="0">
                  <c:v>2.972117639145381</c:v>
                </c:pt>
                <c:pt idx="1">
                  <c:v>6</c:v>
                </c:pt>
                <c:pt idx="2">
                  <c:v>1.8884459307901125</c:v>
                </c:pt>
                <c:pt idx="3">
                  <c:v>12.444362896029531</c:v>
                </c:pt>
                <c:pt idx="4">
                  <c:v>-0.89710107599626099</c:v>
                </c:pt>
                <c:pt idx="5">
                  <c:v>9.5361936821542486</c:v>
                </c:pt>
                <c:pt idx="6">
                  <c:v>19.721660487137058</c:v>
                </c:pt>
                <c:pt idx="7">
                  <c:v>23.245225455677542</c:v>
                </c:pt>
                <c:pt idx="8">
                  <c:v>14.03418934907063</c:v>
                </c:pt>
                <c:pt idx="9">
                  <c:v>19.86411789445782</c:v>
                </c:pt>
                <c:pt idx="10">
                  <c:v>1.890311121510706</c:v>
                </c:pt>
                <c:pt idx="11">
                  <c:v>22.873946468086956</c:v>
                </c:pt>
                <c:pt idx="12">
                  <c:v>24</c:v>
                </c:pt>
                <c:pt idx="13">
                  <c:v>22.889149381309949</c:v>
                </c:pt>
                <c:pt idx="14">
                  <c:v>5.9039421871248692</c:v>
                </c:pt>
                <c:pt idx="15">
                  <c:v>3.9668815333240559</c:v>
                </c:pt>
                <c:pt idx="16">
                  <c:v>4.9901665399059993</c:v>
                </c:pt>
                <c:pt idx="17">
                  <c:v>5.2927385375423341</c:v>
                </c:pt>
                <c:pt idx="18">
                  <c:v>1.980399117242996</c:v>
                </c:pt>
                <c:pt idx="19">
                  <c:v>-38.318636275933528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F95B-473F-AE18-E31D7AB6A87B}"/>
            </c:ext>
          </c:extLst>
        </c:ser>
        <c:ser>
          <c:idx val="19"/>
          <c:order val="19"/>
          <c:tx>
            <c:v>Aug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month'!$S$144:$S$163</c:f>
              <c:numCache>
                <c:formatCode>0.000</c:formatCode>
                <c:ptCount val="20"/>
                <c:pt idx="0">
                  <c:v>5.0731834599057999</c:v>
                </c:pt>
                <c:pt idx="1">
                  <c:v>6.4652871904359248</c:v>
                </c:pt>
                <c:pt idx="2">
                  <c:v>4.3606723457007233</c:v>
                </c:pt>
                <c:pt idx="3">
                  <c:v>6.6926853548010508</c:v>
                </c:pt>
                <c:pt idx="4">
                  <c:v>3.7637873610678159</c:v>
                </c:pt>
                <c:pt idx="5">
                  <c:v>9.3518582234284473</c:v>
                </c:pt>
                <c:pt idx="6">
                  <c:v>11.802407286416658</c:v>
                </c:pt>
                <c:pt idx="7">
                  <c:v>14.093936274240782</c:v>
                </c:pt>
                <c:pt idx="8">
                  <c:v>17.136092541868599</c:v>
                </c:pt>
                <c:pt idx="9">
                  <c:v>7.9755135391102652</c:v>
                </c:pt>
                <c:pt idx="10">
                  <c:v>4.127498084686696</c:v>
                </c:pt>
                <c:pt idx="11">
                  <c:v>18.864073789734075</c:v>
                </c:pt>
                <c:pt idx="12">
                  <c:v>19.136820610851025</c:v>
                </c:pt>
                <c:pt idx="13">
                  <c:v>17.603770274018451</c:v>
                </c:pt>
                <c:pt idx="14">
                  <c:v>6.1887559149368023</c:v>
                </c:pt>
                <c:pt idx="15">
                  <c:v>6.7030515377691637</c:v>
                </c:pt>
                <c:pt idx="16">
                  <c:v>5.6605800033481346</c:v>
                </c:pt>
                <c:pt idx="17">
                  <c:v>4.895690638680767</c:v>
                </c:pt>
                <c:pt idx="18">
                  <c:v>3.681509788884719</c:v>
                </c:pt>
                <c:pt idx="19">
                  <c:v>8.7301524270429975E-2</c:v>
                </c:pt>
              </c:numCache>
            </c:numRef>
          </c:xVal>
          <c:yVal>
            <c:numRef>
              <c:f>'21st of month'!$X$144:$X$163</c:f>
              <c:numCache>
                <c:formatCode>0.0</c:formatCode>
                <c:ptCount val="20"/>
                <c:pt idx="0">
                  <c:v>4</c:v>
                </c:pt>
                <c:pt idx="1">
                  <c:v>7.449670899207149</c:v>
                </c:pt>
                <c:pt idx="2">
                  <c:v>1.9100314632094637</c:v>
                </c:pt>
                <c:pt idx="3">
                  <c:v>7.9769420742566695</c:v>
                </c:pt>
                <c:pt idx="4">
                  <c:v>-0.59409745535782577</c:v>
                </c:pt>
                <c:pt idx="5">
                  <c:v>12.967559227116396</c:v>
                </c:pt>
                <c:pt idx="6">
                  <c:v>16.282581120774807</c:v>
                </c:pt>
                <c:pt idx="7">
                  <c:v>19.005273294482947</c:v>
                </c:pt>
                <c:pt idx="8">
                  <c:v>22.252777914897138</c:v>
                </c:pt>
                <c:pt idx="9">
                  <c:v>10.142136888592745</c:v>
                </c:pt>
                <c:pt idx="10">
                  <c:v>0.94699015643101347</c:v>
                </c:pt>
                <c:pt idx="11">
                  <c:v>23.857870267275359</c:v>
                </c:pt>
                <c:pt idx="12">
                  <c:v>24.142784439264631</c:v>
                </c:pt>
                <c:pt idx="13">
                  <c:v>22.68553891214026</c:v>
                </c:pt>
                <c:pt idx="14">
                  <c:v>5.9698241383794652</c:v>
                </c:pt>
                <c:pt idx="15">
                  <c:v>7.9386326309105471</c:v>
                </c:pt>
                <c:pt idx="16">
                  <c:v>5.5938272732667542</c:v>
                </c:pt>
                <c:pt idx="17">
                  <c:v>3.5420639910029763</c:v>
                </c:pt>
                <c:pt idx="18">
                  <c:v>-0.37039838289064164</c:v>
                </c:pt>
                <c:pt idx="19">
                  <c:v>-39.15406298814051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F95B-473F-AE18-E31D7AB6A87B}"/>
            </c:ext>
          </c:extLst>
        </c:ser>
        <c:ser>
          <c:idx val="20"/>
          <c:order val="20"/>
          <c:tx>
            <c:v>Sep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month'!$S$171:$S$190</c:f>
              <c:numCache>
                <c:formatCode>0.000</c:formatCode>
                <c:ptCount val="20"/>
                <c:pt idx="0">
                  <c:v>2.5000162499424037</c:v>
                </c:pt>
                <c:pt idx="1">
                  <c:v>3.472903735976951</c:v>
                </c:pt>
                <c:pt idx="2">
                  <c:v>3.245867103492639</c:v>
                </c:pt>
                <c:pt idx="3">
                  <c:v>3.2501127152137328</c:v>
                </c:pt>
                <c:pt idx="4">
                  <c:v>2.4215134404516685</c:v>
                </c:pt>
                <c:pt idx="5">
                  <c:v>6.8851896949410936</c:v>
                </c:pt>
                <c:pt idx="6">
                  <c:v>9.1325556573802658</c:v>
                </c:pt>
                <c:pt idx="7">
                  <c:v>10.248803890416054</c:v>
                </c:pt>
                <c:pt idx="8">
                  <c:v>8.9979010421531456</c:v>
                </c:pt>
                <c:pt idx="9">
                  <c:v>6.8291090433759427</c:v>
                </c:pt>
                <c:pt idx="10">
                  <c:v>3.6846040477921909</c:v>
                </c:pt>
                <c:pt idx="11">
                  <c:v>17.537489947038093</c:v>
                </c:pt>
                <c:pt idx="12">
                  <c:v>19.484987035602472</c:v>
                </c:pt>
                <c:pt idx="13">
                  <c:v>17.603770274018451</c:v>
                </c:pt>
                <c:pt idx="14">
                  <c:v>6.8473756946902045</c:v>
                </c:pt>
                <c:pt idx="15">
                  <c:v>6.69911607709229</c:v>
                </c:pt>
                <c:pt idx="16">
                  <c:v>6.1204606442113718</c:v>
                </c:pt>
                <c:pt idx="17">
                  <c:v>4.3686054518665642</c:v>
                </c:pt>
                <c:pt idx="18">
                  <c:v>6.4915768723531038</c:v>
                </c:pt>
                <c:pt idx="19">
                  <c:v>0.31247684750681254</c:v>
                </c:pt>
              </c:numCache>
            </c:numRef>
          </c:xVal>
          <c:yVal>
            <c:numRef>
              <c:f>'21st of month'!$X$171:$X$190</c:f>
              <c:numCache>
                <c:formatCode>0.0</c:formatCode>
                <c:ptCount val="20"/>
                <c:pt idx="0">
                  <c:v>-4.9793684653281503</c:v>
                </c:pt>
                <c:pt idx="1">
                  <c:v>-1.1080270365845877</c:v>
                </c:pt>
                <c:pt idx="2">
                  <c:v>-1.8787836756166598</c:v>
                </c:pt>
                <c:pt idx="3">
                  <c:v>-1.8787801659773322</c:v>
                </c:pt>
                <c:pt idx="4">
                  <c:v>-5.7986085139749548</c:v>
                </c:pt>
                <c:pt idx="5">
                  <c:v>8.4313799612809817</c:v>
                </c:pt>
                <c:pt idx="6">
                  <c:v>12.387401883254086</c:v>
                </c:pt>
                <c:pt idx="7">
                  <c:v>14.095106687097541</c:v>
                </c:pt>
                <c:pt idx="8">
                  <c:v>12.280065218639606</c:v>
                </c:pt>
                <c:pt idx="9">
                  <c:v>7.8714346897256746</c:v>
                </c:pt>
                <c:pt idx="10">
                  <c:v>-0.53647485187673283</c:v>
                </c:pt>
                <c:pt idx="11">
                  <c:v>22.685536479131258</c:v>
                </c:pt>
                <c:pt idx="12">
                  <c:v>24.434403190280477</c:v>
                </c:pt>
                <c:pt idx="13">
                  <c:v>22.68553891214026</c:v>
                </c:pt>
                <c:pt idx="14">
                  <c:v>7.4245672366573103</c:v>
                </c:pt>
                <c:pt idx="15">
                  <c:v>7.9301028506714601</c:v>
                </c:pt>
                <c:pt idx="16">
                  <c:v>6.7136770541711712</c:v>
                </c:pt>
                <c:pt idx="17">
                  <c:v>1.9501509966503932</c:v>
                </c:pt>
                <c:pt idx="18">
                  <c:v>7.5534060948411366</c:v>
                </c:pt>
                <c:pt idx="19">
                  <c:v>-27.222956823380173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F95B-473F-AE18-E31D7AB6A87B}"/>
            </c:ext>
          </c:extLst>
        </c:ser>
        <c:ser>
          <c:idx val="21"/>
          <c:order val="21"/>
          <c:tx>
            <c:v>Oct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month'!$S$198:$S$217</c:f>
              <c:numCache>
                <c:formatCode>0.000</c:formatCode>
                <c:ptCount val="20"/>
                <c:pt idx="0">
                  <c:v>2.1199795266121124</c:v>
                </c:pt>
                <c:pt idx="1">
                  <c:v>1.403673222972976</c:v>
                </c:pt>
                <c:pt idx="2">
                  <c:v>2.6070377700407765</c:v>
                </c:pt>
                <c:pt idx="3">
                  <c:v>3.2660957866214853</c:v>
                </c:pt>
                <c:pt idx="4">
                  <c:v>2.6956830685790409</c:v>
                </c:pt>
                <c:pt idx="5">
                  <c:v>6.9139750712179344</c:v>
                </c:pt>
                <c:pt idx="6">
                  <c:v>9.8541190840600947</c:v>
                </c:pt>
                <c:pt idx="7">
                  <c:v>3.0125173053133341</c:v>
                </c:pt>
                <c:pt idx="8">
                  <c:v>7.2495308359470165</c:v>
                </c:pt>
                <c:pt idx="9">
                  <c:v>3.9085931073245583</c:v>
                </c:pt>
                <c:pt idx="10">
                  <c:v>6.2238444296344948</c:v>
                </c:pt>
                <c:pt idx="11">
                  <c:v>20.046876204926896</c:v>
                </c:pt>
                <c:pt idx="12">
                  <c:v>19.242657109315747</c:v>
                </c:pt>
                <c:pt idx="13">
                  <c:v>18.005336486330073</c:v>
                </c:pt>
                <c:pt idx="14">
                  <c:v>7.025883474655946</c:v>
                </c:pt>
                <c:pt idx="15">
                  <c:v>11.352428587474279</c:v>
                </c:pt>
                <c:pt idx="16">
                  <c:v>8.5296839204495249</c:v>
                </c:pt>
                <c:pt idx="17">
                  <c:v>5.6113085504734972</c:v>
                </c:pt>
                <c:pt idx="18">
                  <c:v>3.1599908926377762</c:v>
                </c:pt>
                <c:pt idx="19">
                  <c:v>0.551100318232422</c:v>
                </c:pt>
              </c:numCache>
            </c:numRef>
          </c:xVal>
          <c:yVal>
            <c:numRef>
              <c:f>'21st of month'!$X$198:$X$217</c:f>
              <c:numCache>
                <c:formatCode>0.0</c:formatCode>
                <c:ptCount val="20"/>
                <c:pt idx="0">
                  <c:v>-6.888135333350192</c:v>
                </c:pt>
                <c:pt idx="1">
                  <c:v>-11.559615937096225</c:v>
                </c:pt>
                <c:pt idx="2">
                  <c:v>-4.4663324529932993</c:v>
                </c:pt>
                <c:pt idx="3">
                  <c:v>-1.8203210126692397</c:v>
                </c:pt>
                <c:pt idx="4">
                  <c:v>-4.5503891827467555</c:v>
                </c:pt>
                <c:pt idx="5">
                  <c:v>8.4922118255280452</c:v>
                </c:pt>
                <c:pt idx="6">
                  <c:v>13.53170137274418</c:v>
                </c:pt>
                <c:pt idx="7">
                  <c:v>-2.9450254529300537</c:v>
                </c:pt>
                <c:pt idx="8">
                  <c:v>9.0799330487972156</c:v>
                </c:pt>
                <c:pt idx="9">
                  <c:v>7.1474790967158697E-3</c:v>
                </c:pt>
                <c:pt idx="10">
                  <c:v>6.732810516759173</c:v>
                </c:pt>
                <c:pt idx="11">
                  <c:v>24.841722175667996</c:v>
                </c:pt>
                <c:pt idx="12">
                  <c:v>24.231937171916343</c:v>
                </c:pt>
                <c:pt idx="13">
                  <c:v>23.047266436020323</c:v>
                </c:pt>
                <c:pt idx="14">
                  <c:v>7.7972372443556992</c:v>
                </c:pt>
                <c:pt idx="15">
                  <c:v>15.805814246659224</c:v>
                </c:pt>
                <c:pt idx="16">
                  <c:v>11.576506800746017</c:v>
                </c:pt>
                <c:pt idx="17">
                  <c:v>5.4741693426582287</c:v>
                </c:pt>
                <c:pt idx="18">
                  <c:v>-2.1978917931827482</c:v>
                </c:pt>
                <c:pt idx="19">
                  <c:v>-21.516263895319298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F95B-473F-AE18-E31D7AB6A87B}"/>
            </c:ext>
          </c:extLst>
        </c:ser>
        <c:ser>
          <c:idx val="22"/>
          <c:order val="22"/>
          <c:tx>
            <c:v>Nov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month'!$S$225:$S$244</c:f>
              <c:numCache>
                <c:formatCode>0.000</c:formatCode>
                <c:ptCount val="20"/>
                <c:pt idx="0">
                  <c:v>0.29786494844777112</c:v>
                </c:pt>
                <c:pt idx="1">
                  <c:v>0.25907350726190548</c:v>
                </c:pt>
                <c:pt idx="2">
                  <c:v>1.8421865304924749</c:v>
                </c:pt>
                <c:pt idx="3">
                  <c:v>0.24976085798891887</c:v>
                </c:pt>
                <c:pt idx="4">
                  <c:v>0.71837359432340508</c:v>
                </c:pt>
                <c:pt idx="5">
                  <c:v>4.6130602538689836</c:v>
                </c:pt>
                <c:pt idx="6">
                  <c:v>6.238177122418473</c:v>
                </c:pt>
                <c:pt idx="7">
                  <c:v>1.8712564213855158</c:v>
                </c:pt>
                <c:pt idx="8">
                  <c:v>4.3634633921748831</c:v>
                </c:pt>
                <c:pt idx="9">
                  <c:v>2.1423987030467919</c:v>
                </c:pt>
                <c:pt idx="10">
                  <c:v>4.7765426798028168</c:v>
                </c:pt>
                <c:pt idx="11">
                  <c:v>17.744821291585005</c:v>
                </c:pt>
                <c:pt idx="12">
                  <c:v>18.111571383800698</c:v>
                </c:pt>
                <c:pt idx="13">
                  <c:v>16.886132264577711</c:v>
                </c:pt>
                <c:pt idx="14">
                  <c:v>7.5892283634474413</c:v>
                </c:pt>
                <c:pt idx="15">
                  <c:v>12.927348715887131</c:v>
                </c:pt>
                <c:pt idx="16">
                  <c:v>7.1773580821645346</c:v>
                </c:pt>
                <c:pt idx="17">
                  <c:v>7.1239846671402995</c:v>
                </c:pt>
                <c:pt idx="18">
                  <c:v>3.0131469833823168</c:v>
                </c:pt>
                <c:pt idx="19">
                  <c:v>0.84218469327506706</c:v>
                </c:pt>
              </c:numCache>
            </c:numRef>
          </c:xVal>
          <c:yVal>
            <c:numRef>
              <c:f>'21st of month'!$X$225:$X$244</c:f>
              <c:numCache>
                <c:formatCode>0.0</c:formatCode>
                <c:ptCount val="20"/>
                <c:pt idx="0">
                  <c:v>-27.718333157002974</c:v>
                </c:pt>
                <c:pt idx="1">
                  <c:v>-29.087351921288217</c:v>
                </c:pt>
                <c:pt idx="2">
                  <c:v>-8.4705358828408066</c:v>
                </c:pt>
                <c:pt idx="3">
                  <c:v>-29.424220174894003</c:v>
                </c:pt>
                <c:pt idx="4">
                  <c:v>-19.190284050665127</c:v>
                </c:pt>
                <c:pt idx="5">
                  <c:v>2.7153061202465665</c:v>
                </c:pt>
                <c:pt idx="6">
                  <c:v>6.7866160896424503</c:v>
                </c:pt>
                <c:pt idx="7">
                  <c:v>-8.4652357551162254</c:v>
                </c:pt>
                <c:pt idx="8">
                  <c:v>1.8412122066744701</c:v>
                </c:pt>
                <c:pt idx="9">
                  <c:v>-7.0719178926690915</c:v>
                </c:pt>
                <c:pt idx="10">
                  <c:v>2.9755454478851675</c:v>
                </c:pt>
                <c:pt idx="11">
                  <c:v>22.873946468086956</c:v>
                </c:pt>
                <c:pt idx="12">
                  <c:v>23.255217653904424</c:v>
                </c:pt>
                <c:pt idx="13">
                  <c:v>22.020080994106252</c:v>
                </c:pt>
                <c:pt idx="14">
                  <c:v>8.9201606836980432</c:v>
                </c:pt>
                <c:pt idx="15">
                  <c:v>17.812112847140043</c:v>
                </c:pt>
                <c:pt idx="16">
                  <c:v>9.0262810853712949</c:v>
                </c:pt>
                <c:pt idx="17">
                  <c:v>8.9222947264239565</c:v>
                </c:pt>
                <c:pt idx="18">
                  <c:v>-2.7624425265172476</c:v>
                </c:pt>
                <c:pt idx="19">
                  <c:v>-17.076476850890515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F95B-473F-AE18-E31D7AB6A87B}"/>
            </c:ext>
          </c:extLst>
        </c:ser>
        <c:ser>
          <c:idx val="23"/>
          <c:order val="23"/>
          <c:tx>
            <c:v>Dec Dew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'21st of month'!$S$252:$S$271</c:f>
              <c:numCache>
                <c:formatCode>0.000</c:formatCode>
                <c:ptCount val="20"/>
                <c:pt idx="0">
                  <c:v>0.3344755871376599</c:v>
                </c:pt>
                <c:pt idx="1">
                  <c:v>0.21292133547003528</c:v>
                </c:pt>
                <c:pt idx="2">
                  <c:v>1.6540500652347701</c:v>
                </c:pt>
                <c:pt idx="3">
                  <c:v>0.8597764259473909</c:v>
                </c:pt>
                <c:pt idx="4">
                  <c:v>1.0565453157904858</c:v>
                </c:pt>
                <c:pt idx="5">
                  <c:v>3.9412227475007362</c:v>
                </c:pt>
                <c:pt idx="6">
                  <c:v>5.0721188605164587</c:v>
                </c:pt>
                <c:pt idx="7">
                  <c:v>0.26558536140092404</c:v>
                </c:pt>
                <c:pt idx="8">
                  <c:v>1.5110541956698662</c:v>
                </c:pt>
                <c:pt idx="9">
                  <c:v>1.4563975218187282</c:v>
                </c:pt>
                <c:pt idx="10">
                  <c:v>3.8981904176363908</c:v>
                </c:pt>
                <c:pt idx="11">
                  <c:v>21.189289268815635</c:v>
                </c:pt>
                <c:pt idx="12">
                  <c:v>18.582072293385206</c:v>
                </c:pt>
                <c:pt idx="13">
                  <c:v>17.630337044873649</c:v>
                </c:pt>
                <c:pt idx="14">
                  <c:v>8.3102246852320274</c:v>
                </c:pt>
                <c:pt idx="15">
                  <c:v>12.927348715887131</c:v>
                </c:pt>
                <c:pt idx="16">
                  <c:v>4.5610748634134364</c:v>
                </c:pt>
                <c:pt idx="17">
                  <c:v>8.2025265453748606</c:v>
                </c:pt>
                <c:pt idx="18">
                  <c:v>5.9186371357116148</c:v>
                </c:pt>
                <c:pt idx="19">
                  <c:v>2.1814152237416171</c:v>
                </c:pt>
              </c:numCache>
            </c:numRef>
          </c:xVal>
          <c:yVal>
            <c:numRef>
              <c:f>'21st of month'!$X$252:$X$271</c:f>
              <c:numCache>
                <c:formatCode>0.0</c:formatCode>
                <c:ptCount val="20"/>
                <c:pt idx="0">
                  <c:v>-26.577979792419796</c:v>
                </c:pt>
                <c:pt idx="1">
                  <c:v>-30.972548117432467</c:v>
                </c:pt>
                <c:pt idx="2">
                  <c:v>-9.6893221053334742</c:v>
                </c:pt>
                <c:pt idx="3">
                  <c:v>-16.876277892325902</c:v>
                </c:pt>
                <c:pt idx="4">
                  <c:v>-15.083669096119195</c:v>
                </c:pt>
                <c:pt idx="5">
                  <c:v>0.53440234145188015</c:v>
                </c:pt>
                <c:pt idx="6">
                  <c:v>3.8388789949131024</c:v>
                </c:pt>
                <c:pt idx="7">
                  <c:v>-28.963764276648192</c:v>
                </c:pt>
                <c:pt idx="8">
                  <c:v>-10.766134999197391</c:v>
                </c:pt>
                <c:pt idx="9">
                  <c:v>-11.432310504737814</c:v>
                </c:pt>
                <c:pt idx="10">
                  <c:v>0.16157962957242944</c:v>
                </c:pt>
                <c:pt idx="11">
                  <c:v>25.74314830108051</c:v>
                </c:pt>
                <c:pt idx="12">
                  <c:v>23.668041072725146</c:v>
                </c:pt>
                <c:pt idx="13">
                  <c:v>22.709699645301782</c:v>
                </c:pt>
                <c:pt idx="14">
                  <c:v>10.253127462711404</c:v>
                </c:pt>
                <c:pt idx="15">
                  <c:v>17.812112847140043</c:v>
                </c:pt>
                <c:pt idx="16">
                  <c:v>2.545427278739794</c:v>
                </c:pt>
                <c:pt idx="17">
                  <c:v>11</c:v>
                </c:pt>
                <c:pt idx="18">
                  <c:v>6.221547654794449</c:v>
                </c:pt>
                <c:pt idx="19">
                  <c:v>-6.5292503829426209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F95B-473F-AE18-E31D7AB6A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24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Humidity ratio, grams of water per kg dry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Enthalpy of dry air vs.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1"/>
          <c:order val="0"/>
          <c:tx>
            <c:v>Base line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283-4CDC-A4A6-C9423AE7F5E4}"/>
            </c:ext>
          </c:extLst>
        </c:ser>
        <c:ser>
          <c:idx val="13"/>
          <c:order val="1"/>
          <c:tx>
            <c:v>Mar Ha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month'!$AI$11:$AI$30</c:f>
              <c:numCache>
                <c:formatCode>0.0</c:formatCode>
                <c:ptCount val="20"/>
                <c:pt idx="0">
                  <c:v>6.8295579254428276</c:v>
                </c:pt>
                <c:pt idx="1">
                  <c:v>7.8356498915985036</c:v>
                </c:pt>
                <c:pt idx="2">
                  <c:v>34.988871848988794</c:v>
                </c:pt>
                <c:pt idx="3">
                  <c:v>6.8293074140485075</c:v>
                </c:pt>
                <c:pt idx="4">
                  <c:v>41.034758948623498</c:v>
                </c:pt>
                <c:pt idx="5">
                  <c:v>44.041281917462868</c:v>
                </c:pt>
                <c:pt idx="6">
                  <c:v>42.033370718724925</c:v>
                </c:pt>
                <c:pt idx="7">
                  <c:v>39.016350266062915</c:v>
                </c:pt>
                <c:pt idx="8">
                  <c:v>34.990454498285963</c:v>
                </c:pt>
                <c:pt idx="9">
                  <c:v>38.014162557726934</c:v>
                </c:pt>
                <c:pt idx="10">
                  <c:v>55.112074608275975</c:v>
                </c:pt>
                <c:pt idx="11">
                  <c:v>64.166135458840742</c:v>
                </c:pt>
                <c:pt idx="12">
                  <c:v>66.178492397226094</c:v>
                </c:pt>
                <c:pt idx="13">
                  <c:v>68.19326798074411</c:v>
                </c:pt>
                <c:pt idx="14">
                  <c:v>48.081138723084294</c:v>
                </c:pt>
                <c:pt idx="15">
                  <c:v>57.12232448518543</c:v>
                </c:pt>
                <c:pt idx="16">
                  <c:v>55.108341303226403</c:v>
                </c:pt>
                <c:pt idx="17">
                  <c:v>51.083600017111195</c:v>
                </c:pt>
                <c:pt idx="18">
                  <c:v>40.018049622129652</c:v>
                </c:pt>
                <c:pt idx="19">
                  <c:v>13.868599437601226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1283-4CDC-A4A6-C9423AE7F5E4}"/>
            </c:ext>
          </c:extLst>
        </c:ser>
        <c:ser>
          <c:idx val="0"/>
          <c:order val="2"/>
          <c:tx>
            <c:v>Apr 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month'!$AI$37:$AI$56</c:f>
              <c:numCache>
                <c:formatCode>0.0</c:formatCode>
                <c:ptCount val="20"/>
                <c:pt idx="0">
                  <c:v>19.097883423186637</c:v>
                </c:pt>
                <c:pt idx="1">
                  <c:v>24.126652362697101</c:v>
                </c:pt>
                <c:pt idx="2">
                  <c:v>46.253631127299919</c:v>
                </c:pt>
                <c:pt idx="3">
                  <c:v>29.15467090621825</c:v>
                </c:pt>
                <c:pt idx="4">
                  <c:v>44.252279987611573</c:v>
                </c:pt>
                <c:pt idx="5">
                  <c:v>49.271307599757336</c:v>
                </c:pt>
                <c:pt idx="6">
                  <c:v>55.311729271962442</c:v>
                </c:pt>
                <c:pt idx="7">
                  <c:v>52.29377592484137</c:v>
                </c:pt>
                <c:pt idx="8">
                  <c:v>35.190454498285966</c:v>
                </c:pt>
                <c:pt idx="9">
                  <c:v>39.219954565899165</c:v>
                </c:pt>
                <c:pt idx="10">
                  <c:v>76.44969085104465</c:v>
                </c:pt>
                <c:pt idx="11">
                  <c:v>68.392449726479057</c:v>
                </c:pt>
                <c:pt idx="12">
                  <c:v>62.352450641153382</c:v>
                </c:pt>
                <c:pt idx="13">
                  <c:v>69.399936526818692</c:v>
                </c:pt>
                <c:pt idx="14">
                  <c:v>57.335500117472264</c:v>
                </c:pt>
                <c:pt idx="15">
                  <c:v>57.322324485185433</c:v>
                </c:pt>
                <c:pt idx="16">
                  <c:v>49.271520699860105</c:v>
                </c:pt>
                <c:pt idx="17">
                  <c:v>48.265380398207043</c:v>
                </c:pt>
                <c:pt idx="18">
                  <c:v>41.22393295975067</c:v>
                </c:pt>
                <c:pt idx="19">
                  <c:v>-1.1710458360639109E-2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1283-4CDC-A4A6-C9423AE7F5E4}"/>
            </c:ext>
          </c:extLst>
        </c:ser>
        <c:ser>
          <c:idx val="1"/>
          <c:order val="3"/>
          <c:tx>
            <c:v>May 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month'!$AI$63:$AI$82</c:f>
              <c:numCache>
                <c:formatCode>0.0</c:formatCode>
                <c:ptCount val="20"/>
                <c:pt idx="0">
                  <c:v>29.960617046679655</c:v>
                </c:pt>
                <c:pt idx="1">
                  <c:v>32.978187508818031</c:v>
                </c:pt>
                <c:pt idx="2">
                  <c:v>37.000498258729678</c:v>
                </c:pt>
                <c:pt idx="3">
                  <c:v>53.096463365220764</c:v>
                </c:pt>
                <c:pt idx="4">
                  <c:v>53.106046216633175</c:v>
                </c:pt>
                <c:pt idx="5">
                  <c:v>51.083480008708101</c:v>
                </c:pt>
                <c:pt idx="6">
                  <c:v>53.099399457217466</c:v>
                </c:pt>
                <c:pt idx="7">
                  <c:v>56.118422678439607</c:v>
                </c:pt>
                <c:pt idx="8">
                  <c:v>67.186665193326888</c:v>
                </c:pt>
                <c:pt idx="9">
                  <c:v>62.159343312963713</c:v>
                </c:pt>
                <c:pt idx="10">
                  <c:v>74.235831898650275</c:v>
                </c:pt>
                <c:pt idx="11">
                  <c:v>61.146779875597815</c:v>
                </c:pt>
                <c:pt idx="12">
                  <c:v>60.139638659106453</c:v>
                </c:pt>
                <c:pt idx="13">
                  <c:v>64.166977826249763</c:v>
                </c:pt>
                <c:pt idx="14">
                  <c:v>51.099013873962136</c:v>
                </c:pt>
                <c:pt idx="15">
                  <c:v>50.079159944338677</c:v>
                </c:pt>
                <c:pt idx="16">
                  <c:v>44.041503040580984</c:v>
                </c:pt>
                <c:pt idx="17">
                  <c:v>42.029545614092228</c:v>
                </c:pt>
                <c:pt idx="18">
                  <c:v>44.041692456587114</c:v>
                </c:pt>
                <c:pt idx="19">
                  <c:v>3.8114085100513577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1283-4CDC-A4A6-C9423AE7F5E4}"/>
            </c:ext>
          </c:extLst>
        </c:ser>
        <c:ser>
          <c:idx val="2"/>
          <c:order val="4"/>
          <c:tx>
            <c:v>Jun 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month'!$AI$90:$AI$109</c:f>
              <c:numCache>
                <c:formatCode>0.0</c:formatCode>
                <c:ptCount val="20"/>
                <c:pt idx="0">
                  <c:v>42.030378129991867</c:v>
                </c:pt>
                <c:pt idx="1">
                  <c:v>44.042512000796577</c:v>
                </c:pt>
                <c:pt idx="2">
                  <c:v>49.07170324329627</c:v>
                </c:pt>
                <c:pt idx="3">
                  <c:v>49.072037633606442</c:v>
                </c:pt>
                <c:pt idx="4">
                  <c:v>58.136850503451967</c:v>
                </c:pt>
                <c:pt idx="5">
                  <c:v>70.205108113639369</c:v>
                </c:pt>
                <c:pt idx="6">
                  <c:v>58.130442753305154</c:v>
                </c:pt>
                <c:pt idx="7">
                  <c:v>58.13092124179223</c:v>
                </c:pt>
                <c:pt idx="8">
                  <c:v>63.160524585980539</c:v>
                </c:pt>
                <c:pt idx="9">
                  <c:v>53.103145559486222</c:v>
                </c:pt>
                <c:pt idx="10">
                  <c:v>71.215372976637212</c:v>
                </c:pt>
                <c:pt idx="11">
                  <c:v>64.166135458840742</c:v>
                </c:pt>
                <c:pt idx="12">
                  <c:v>64.165399741037803</c:v>
                </c:pt>
                <c:pt idx="13">
                  <c:v>62.154051863275782</c:v>
                </c:pt>
                <c:pt idx="14">
                  <c:v>45.063480929663264</c:v>
                </c:pt>
                <c:pt idx="15">
                  <c:v>58.1286060149435</c:v>
                </c:pt>
                <c:pt idx="16">
                  <c:v>42.029641779601533</c:v>
                </c:pt>
                <c:pt idx="17">
                  <c:v>45.047369304574133</c:v>
                </c:pt>
                <c:pt idx="18">
                  <c:v>40.018049622129652</c:v>
                </c:pt>
                <c:pt idx="19">
                  <c:v>18.89704572903883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1283-4CDC-A4A6-C9423AE7F5E4}"/>
            </c:ext>
          </c:extLst>
        </c:ser>
        <c:ser>
          <c:idx val="3"/>
          <c:order val="5"/>
          <c:tx>
            <c:v>Jul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month'!$AI$117:$AI$136</c:f>
              <c:numCache>
                <c:formatCode>0.0</c:formatCode>
                <c:ptCount val="20"/>
                <c:pt idx="0">
                  <c:v>41.024481121624817</c:v>
                </c:pt>
                <c:pt idx="1">
                  <c:v>43.036579245644504</c:v>
                </c:pt>
                <c:pt idx="2">
                  <c:v>46.053631127299916</c:v>
                </c:pt>
                <c:pt idx="3">
                  <c:v>67.185707907878594</c:v>
                </c:pt>
                <c:pt idx="4">
                  <c:v>65.181328914543442</c:v>
                </c:pt>
                <c:pt idx="5">
                  <c:v>59.133253783250389</c:v>
                </c:pt>
                <c:pt idx="6">
                  <c:v>61.149437803281828</c:v>
                </c:pt>
                <c:pt idx="7">
                  <c:v>62.156300505073027</c:v>
                </c:pt>
                <c:pt idx="8">
                  <c:v>60.141291329290695</c:v>
                </c:pt>
                <c:pt idx="9">
                  <c:v>64.172192819820296</c:v>
                </c:pt>
                <c:pt idx="10">
                  <c:v>76.249690851044647</c:v>
                </c:pt>
                <c:pt idx="11">
                  <c:v>62.153197145646878</c:v>
                </c:pt>
                <c:pt idx="12">
                  <c:v>61.146027911979473</c:v>
                </c:pt>
                <c:pt idx="13">
                  <c:v>63.160497256436784</c:v>
                </c:pt>
                <c:pt idx="14">
                  <c:v>55.123221724284406</c:v>
                </c:pt>
                <c:pt idx="15">
                  <c:v>44.04314102959092</c:v>
                </c:pt>
                <c:pt idx="16">
                  <c:v>47.059447244974102</c:v>
                </c:pt>
                <c:pt idx="17">
                  <c:v>45.047369304574133</c:v>
                </c:pt>
                <c:pt idx="18">
                  <c:v>40.018049622129652</c:v>
                </c:pt>
                <c:pt idx="19">
                  <c:v>9.8457974903165884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1283-4CDC-A4A6-C9423AE7F5E4}"/>
            </c:ext>
          </c:extLst>
        </c:ser>
        <c:ser>
          <c:idx val="4"/>
          <c:order val="6"/>
          <c:tx>
            <c:v>Aug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month'!$AI$144:$AI$163</c:f>
              <c:numCache>
                <c:formatCode>0.0</c:formatCode>
                <c:ptCount val="20"/>
                <c:pt idx="0">
                  <c:v>41.024481121624817</c:v>
                </c:pt>
                <c:pt idx="1">
                  <c:v>46.054438625830443</c:v>
                </c:pt>
                <c:pt idx="2">
                  <c:v>43.035753601052555</c:v>
                </c:pt>
                <c:pt idx="3">
                  <c:v>51.084199369259956</c:v>
                </c:pt>
                <c:pt idx="4">
                  <c:v>59.143103205926259</c:v>
                </c:pt>
                <c:pt idx="5">
                  <c:v>56.114371475535762</c:v>
                </c:pt>
                <c:pt idx="6">
                  <c:v>59.136742089695176</c:v>
                </c:pt>
                <c:pt idx="7">
                  <c:v>57.12465670095024</c:v>
                </c:pt>
                <c:pt idx="8">
                  <c:v>65.173521312118254</c:v>
                </c:pt>
                <c:pt idx="9">
                  <c:v>57.127812595688454</c:v>
                </c:pt>
                <c:pt idx="10">
                  <c:v>73.228969139756856</c:v>
                </c:pt>
                <c:pt idx="11">
                  <c:v>63.159648738837987</c:v>
                </c:pt>
                <c:pt idx="12">
                  <c:v>62.152450641153379</c:v>
                </c:pt>
                <c:pt idx="13">
                  <c:v>62.154051863275782</c:v>
                </c:pt>
                <c:pt idx="14">
                  <c:v>47.075229671431174</c:v>
                </c:pt>
                <c:pt idx="15">
                  <c:v>47.061049273887029</c:v>
                </c:pt>
                <c:pt idx="16">
                  <c:v>53.09596142150653</c:v>
                </c:pt>
                <c:pt idx="17">
                  <c:v>48.06538039820704</c:v>
                </c:pt>
                <c:pt idx="18">
                  <c:v>37.000498258729678</c:v>
                </c:pt>
                <c:pt idx="19">
                  <c:v>3.8114085100513577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1283-4CDC-A4A6-C9423AE7F5E4}"/>
            </c:ext>
          </c:extLst>
        </c:ser>
        <c:ser>
          <c:idx val="5"/>
          <c:order val="7"/>
          <c:tx>
            <c:v>Sep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month'!$AI$171:$AI$190</c:f>
              <c:numCache>
                <c:formatCode>0.0</c:formatCode>
                <c:ptCount val="20"/>
                <c:pt idx="0">
                  <c:v>32.977879807584863</c:v>
                </c:pt>
                <c:pt idx="1">
                  <c:v>39.013033818196789</c:v>
                </c:pt>
                <c:pt idx="2">
                  <c:v>40.018049622129652</c:v>
                </c:pt>
                <c:pt idx="3">
                  <c:v>40.018407067438041</c:v>
                </c:pt>
                <c:pt idx="4">
                  <c:v>52.099971689133604</c:v>
                </c:pt>
                <c:pt idx="5">
                  <c:v>61.146000024084159</c:v>
                </c:pt>
                <c:pt idx="6">
                  <c:v>51.087178935387087</c:v>
                </c:pt>
                <c:pt idx="7">
                  <c:v>54.106043016232022</c:v>
                </c:pt>
                <c:pt idx="8">
                  <c:v>56.116102095736039</c:v>
                </c:pt>
                <c:pt idx="9">
                  <c:v>50.084937340206793</c:v>
                </c:pt>
                <c:pt idx="10">
                  <c:v>68.195289916013394</c:v>
                </c:pt>
                <c:pt idx="11">
                  <c:v>62.153197145646878</c:v>
                </c:pt>
                <c:pt idx="12">
                  <c:v>65.171927721369173</c:v>
                </c:pt>
                <c:pt idx="13">
                  <c:v>62.154051863275782</c:v>
                </c:pt>
                <c:pt idx="14">
                  <c:v>47.075229671431174</c:v>
                </c:pt>
                <c:pt idx="15">
                  <c:v>46.055058409221132</c:v>
                </c:pt>
                <c:pt idx="16">
                  <c:v>57.120835978874098</c:v>
                </c:pt>
                <c:pt idx="17">
                  <c:v>51.083600017111195</c:v>
                </c:pt>
                <c:pt idx="18">
                  <c:v>45.047651372221068</c:v>
                </c:pt>
                <c:pt idx="19">
                  <c:v>16.88566948514838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1283-4CDC-A4A6-C9423AE7F5E4}"/>
            </c:ext>
          </c:extLst>
        </c:ser>
        <c:ser>
          <c:idx val="6"/>
          <c:order val="8"/>
          <c:tx>
            <c:v>Oct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month'!$AI$198:$AI$217</c:f>
              <c:numCache>
                <c:formatCode>0.0</c:formatCode>
                <c:ptCount val="20"/>
                <c:pt idx="0">
                  <c:v>31.972114955640748</c:v>
                </c:pt>
                <c:pt idx="1">
                  <c:v>26.943760212699196</c:v>
                </c:pt>
                <c:pt idx="2">
                  <c:v>38.006333043489512</c:v>
                </c:pt>
                <c:pt idx="3">
                  <c:v>37.000863794029101</c:v>
                </c:pt>
                <c:pt idx="4">
                  <c:v>47.069987609054465</c:v>
                </c:pt>
                <c:pt idx="5">
                  <c:v>53.095754500899972</c:v>
                </c:pt>
                <c:pt idx="6">
                  <c:v>51.087178935387087</c:v>
                </c:pt>
                <c:pt idx="7">
                  <c:v>35.998939569255462</c:v>
                </c:pt>
                <c:pt idx="8">
                  <c:v>47.061080003862003</c:v>
                </c:pt>
                <c:pt idx="9">
                  <c:v>45.055083913160054</c:v>
                </c:pt>
                <c:pt idx="10">
                  <c:v>65.175560820631972</c:v>
                </c:pt>
                <c:pt idx="11">
                  <c:v>64.166135458840742</c:v>
                </c:pt>
                <c:pt idx="12">
                  <c:v>63.158907649455458</c:v>
                </c:pt>
                <c:pt idx="13">
                  <c:v>64.166977826249763</c:v>
                </c:pt>
                <c:pt idx="14">
                  <c:v>59.147903191230597</c:v>
                </c:pt>
                <c:pt idx="15">
                  <c:v>55.109851765260686</c:v>
                </c:pt>
                <c:pt idx="16">
                  <c:v>53.09596142150653</c:v>
                </c:pt>
                <c:pt idx="17">
                  <c:v>44.04140829170283</c:v>
                </c:pt>
                <c:pt idx="18">
                  <c:v>50.07777417713924</c:v>
                </c:pt>
                <c:pt idx="19">
                  <c:v>19.902734954317509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1283-4CDC-A4A6-C9423AE7F5E4}"/>
            </c:ext>
          </c:extLst>
        </c:ser>
        <c:ser>
          <c:idx val="7"/>
          <c:order val="9"/>
          <c:tx>
            <c:v>Nov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month'!$AI$225:$AI$244</c:f>
              <c:numCache>
                <c:formatCode>0.0</c:formatCode>
                <c:ptCount val="20"/>
                <c:pt idx="0">
                  <c:v>11.858091073125589</c:v>
                </c:pt>
                <c:pt idx="1">
                  <c:v>10.852759689160706</c:v>
                </c:pt>
                <c:pt idx="2">
                  <c:v>32.977297868560839</c:v>
                </c:pt>
                <c:pt idx="3">
                  <c:v>9.8464507586990813</c:v>
                </c:pt>
                <c:pt idx="4">
                  <c:v>29.9717773342378</c:v>
                </c:pt>
                <c:pt idx="5">
                  <c:v>40.017626700282698</c:v>
                </c:pt>
                <c:pt idx="6">
                  <c:v>46.057064504095095</c:v>
                </c:pt>
                <c:pt idx="7">
                  <c:v>29.964479753316134</c:v>
                </c:pt>
                <c:pt idx="8">
                  <c:v>42.031336148153166</c:v>
                </c:pt>
                <c:pt idx="9">
                  <c:v>37.008386470681778</c:v>
                </c:pt>
                <c:pt idx="10">
                  <c:v>65.175560820631972</c:v>
                </c:pt>
                <c:pt idx="11">
                  <c:v>62.153197145646878</c:v>
                </c:pt>
                <c:pt idx="12">
                  <c:v>64.165399741037803</c:v>
                </c:pt>
                <c:pt idx="13">
                  <c:v>65.173494377162612</c:v>
                </c:pt>
                <c:pt idx="14">
                  <c:v>64.179497796962764</c:v>
                </c:pt>
                <c:pt idx="15">
                  <c:v>58.1286060149435</c:v>
                </c:pt>
                <c:pt idx="16">
                  <c:v>49.071520699860102</c:v>
                </c:pt>
                <c:pt idx="17">
                  <c:v>48.06538039820704</c:v>
                </c:pt>
                <c:pt idx="18">
                  <c:v>48.06565628005032</c:v>
                </c:pt>
                <c:pt idx="19">
                  <c:v>27.948374248165244</c:v>
                </c:pt>
              </c:numCache>
            </c:numRef>
          </c:xVal>
          <c:yVal>
            <c:numRef>
              <c:f>'21st of month'!$I$225:$I$244</c:f>
              <c:numCache>
                <c:formatCode>General</c:formatCode>
                <c:ptCount val="20"/>
                <c:pt idx="0" formatCode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1283-4CDC-A4A6-C9423AE7F5E4}"/>
            </c:ext>
          </c:extLst>
        </c:ser>
        <c:ser>
          <c:idx val="8"/>
          <c:order val="10"/>
          <c:tx>
            <c:v>Dec Ha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month'!$AI$252:$AI$271</c:f>
              <c:numCache>
                <c:formatCode>0.0</c:formatCode>
                <c:ptCount val="20"/>
                <c:pt idx="0">
                  <c:v>13.869469998170452</c:v>
                </c:pt>
                <c:pt idx="1">
                  <c:v>10.852759689160706</c:v>
                </c:pt>
                <c:pt idx="2">
                  <c:v>29.960021816022348</c:v>
                </c:pt>
                <c:pt idx="3">
                  <c:v>21.914714937790649</c:v>
                </c:pt>
                <c:pt idx="4">
                  <c:v>25.949230227509013</c:v>
                </c:pt>
                <c:pt idx="5">
                  <c:v>39.01175715605762</c:v>
                </c:pt>
                <c:pt idx="6">
                  <c:v>43.039264131310581</c:v>
                </c:pt>
                <c:pt idx="7">
                  <c:v>16.890784778577174</c:v>
                </c:pt>
                <c:pt idx="8">
                  <c:v>33.984673248582475</c:v>
                </c:pt>
                <c:pt idx="9">
                  <c:v>26.951333909453183</c:v>
                </c:pt>
                <c:pt idx="10">
                  <c:v>60.143406447250428</c:v>
                </c:pt>
                <c:pt idx="11">
                  <c:v>67.185814436208076</c:v>
                </c:pt>
                <c:pt idx="12">
                  <c:v>63.158907649455458</c:v>
                </c:pt>
                <c:pt idx="13">
                  <c:v>65.173494377162612</c:v>
                </c:pt>
                <c:pt idx="14">
                  <c:v>64.179497796962764</c:v>
                </c:pt>
                <c:pt idx="15">
                  <c:v>58.1286060149435</c:v>
                </c:pt>
                <c:pt idx="16">
                  <c:v>50.077592973719327</c:v>
                </c:pt>
                <c:pt idx="17">
                  <c:v>48.06538039820704</c:v>
                </c:pt>
                <c:pt idx="18">
                  <c:v>55.108515971982897</c:v>
                </c:pt>
                <c:pt idx="19">
                  <c:v>33.982908630538617</c:v>
                </c:pt>
              </c:numCache>
            </c:numRef>
          </c:xVal>
          <c:yVal>
            <c:numRef>
              <c:f>'21st of month'!$I$252:$I$270</c:f>
              <c:numCache>
                <c:formatCode>General</c:formatCode>
                <c:ptCount val="19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1283-4CDC-A4A6-C9423AE7F5E4}"/>
            </c:ext>
          </c:extLst>
        </c:ser>
        <c:ser>
          <c:idx val="9"/>
          <c:order val="11"/>
          <c:tx>
            <c:v>Jan 22 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month'!$AI$279:$AI$298</c:f>
              <c:numCache>
                <c:formatCode>0.0</c:formatCode>
                <c:ptCount val="20"/>
                <c:pt idx="0">
                  <c:v>9.8466954756773823</c:v>
                </c:pt>
                <c:pt idx="1">
                  <c:v>12.864140616710266</c:v>
                </c:pt>
                <c:pt idx="2">
                  <c:v>32.977297868560839</c:v>
                </c:pt>
                <c:pt idx="3">
                  <c:v>4.8178403561759708</c:v>
                </c:pt>
                <c:pt idx="4">
                  <c:v>29.9717773342378</c:v>
                </c:pt>
                <c:pt idx="5">
                  <c:v>45.047243863022935</c:v>
                </c:pt>
                <c:pt idx="6">
                  <c:v>38.009976662781085</c:v>
                </c:pt>
                <c:pt idx="7">
                  <c:v>22.924701710959241</c:v>
                </c:pt>
                <c:pt idx="8">
                  <c:v>14.876330128071036</c:v>
                </c:pt>
                <c:pt idx="9">
                  <c:v>16.895041893878254</c:v>
                </c:pt>
                <c:pt idx="10">
                  <c:v>46.057433491760001</c:v>
                </c:pt>
                <c:pt idx="11">
                  <c:v>62.153197145646878</c:v>
                </c:pt>
                <c:pt idx="12">
                  <c:v>66.178492397226094</c:v>
                </c:pt>
                <c:pt idx="13">
                  <c:v>66.180047714944749</c:v>
                </c:pt>
                <c:pt idx="14">
                  <c:v>53.111061729215841</c:v>
                </c:pt>
                <c:pt idx="15">
                  <c:v>58.1286060149435</c:v>
                </c:pt>
                <c:pt idx="16">
                  <c:v>60.139807154626951</c:v>
                </c:pt>
                <c:pt idx="17">
                  <c:v>55.108253931166381</c:v>
                </c:pt>
                <c:pt idx="18">
                  <c:v>47.059632502543856</c:v>
                </c:pt>
                <c:pt idx="19">
                  <c:v>35.994510588559208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1283-4CDC-A4A6-C9423AE7F5E4}"/>
            </c:ext>
          </c:extLst>
        </c:ser>
        <c:ser>
          <c:idx val="10"/>
          <c:order val="12"/>
          <c:tx>
            <c:v>Feb 22 Ha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month'!$AI$306:$AI$325</c:f>
              <c:numCache>
                <c:formatCode>0.0</c:formatCode>
                <c:ptCount val="20"/>
                <c:pt idx="0">
                  <c:v>6.8295579254428276</c:v>
                </c:pt>
                <c:pt idx="1">
                  <c:v>14.875507942383148</c:v>
                </c:pt>
                <c:pt idx="2">
                  <c:v>31.971528625327004</c:v>
                </c:pt>
                <c:pt idx="3">
                  <c:v>9.8464507586990813</c:v>
                </c:pt>
                <c:pt idx="4">
                  <c:v>26.954854504208985</c:v>
                </c:pt>
                <c:pt idx="5">
                  <c:v>40.017626700282698</c:v>
                </c:pt>
                <c:pt idx="6">
                  <c:v>49.075061407219302</c:v>
                </c:pt>
                <c:pt idx="7">
                  <c:v>18.902083070927059</c:v>
                </c:pt>
                <c:pt idx="8">
                  <c:v>39.013719275256108</c:v>
                </c:pt>
                <c:pt idx="9">
                  <c:v>29.96833566739064</c:v>
                </c:pt>
                <c:pt idx="10">
                  <c:v>65.175560820631972</c:v>
                </c:pt>
                <c:pt idx="11">
                  <c:v>67.185814436208076</c:v>
                </c:pt>
                <c:pt idx="12">
                  <c:v>64.165399741037803</c:v>
                </c:pt>
                <c:pt idx="13">
                  <c:v>69.199936526818703</c:v>
                </c:pt>
                <c:pt idx="14">
                  <c:v>51.099013873962136</c:v>
                </c:pt>
                <c:pt idx="15">
                  <c:v>61.147640843649611</c:v>
                </c:pt>
                <c:pt idx="16">
                  <c:v>49.071520699860102</c:v>
                </c:pt>
                <c:pt idx="17">
                  <c:v>52.089723229160256</c:v>
                </c:pt>
                <c:pt idx="18">
                  <c:v>43.035753601052555</c:v>
                </c:pt>
                <c:pt idx="19">
                  <c:v>21.914119354101963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1283-4CDC-A4A6-C9423AE7F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40"/>
          <c:min val="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400" b="1" i="0" baseline="0">
                    <a:latin typeface="Arial" panose="020B0604020202020204" pitchFamily="34" charset="0"/>
                  </a:rPr>
                  <a:t>Enthalpy, kilojoules per kg of dry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0"/>
      </c:valAx>
      <c:valAx>
        <c:axId val="481311920"/>
        <c:scaling>
          <c:orientation val="minMax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>
                    <a:latin typeface="Arial" panose="020B0604020202020204" pitchFamily="34" charset="0"/>
                  </a:rPr>
                  <a:t>Air temperature.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>
                    <a:latin typeface="Arial" panose="020B0604020202020204" pitchFamily="34" charset="0"/>
                  </a:rPr>
                  <a:t>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Enthalpy of wet air vs.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1"/>
          <c:order val="0"/>
          <c:tx>
            <c:v>Base line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0A-4321-9E5A-7C0DD9A078D5}"/>
            </c:ext>
          </c:extLst>
        </c:ser>
        <c:ser>
          <c:idx val="12"/>
          <c:order val="1"/>
          <c:tx>
            <c:v>Mar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month'!$AD$11:$AD$30</c:f>
              <c:numCache>
                <c:formatCode>0.0</c:formatCode>
                <c:ptCount val="20"/>
                <c:pt idx="0">
                  <c:v>7.3071797074557381</c:v>
                </c:pt>
                <c:pt idx="1">
                  <c:v>8.2768346273659539</c:v>
                </c:pt>
                <c:pt idx="2">
                  <c:v>41.398568394782529</c:v>
                </c:pt>
                <c:pt idx="3">
                  <c:v>7.2605751547254229</c:v>
                </c:pt>
                <c:pt idx="4">
                  <c:v>43.793477657017007</c:v>
                </c:pt>
                <c:pt idx="5">
                  <c:v>56.083591926996561</c:v>
                </c:pt>
                <c:pt idx="6">
                  <c:v>51.262804596870879</c:v>
                </c:pt>
                <c:pt idx="7">
                  <c:v>47.817504799400652</c:v>
                </c:pt>
                <c:pt idx="8">
                  <c:v>40.304304554454006</c:v>
                </c:pt>
                <c:pt idx="9">
                  <c:v>45.146983613316642</c:v>
                </c:pt>
                <c:pt idx="10">
                  <c:v>62.684435263161959</c:v>
                </c:pt>
                <c:pt idx="11">
                  <c:v>112.28435706955706</c:v>
                </c:pt>
                <c:pt idx="12">
                  <c:v>119.67614874596725</c:v>
                </c:pt>
                <c:pt idx="13">
                  <c:v>117.51092311894222</c:v>
                </c:pt>
                <c:pt idx="14">
                  <c:v>61.887934299564826</c:v>
                </c:pt>
                <c:pt idx="15">
                  <c:v>92.135195082744048</c:v>
                </c:pt>
                <c:pt idx="16">
                  <c:v>76.031597166516349</c:v>
                </c:pt>
                <c:pt idx="17">
                  <c:v>72.027904425817027</c:v>
                </c:pt>
                <c:pt idx="18">
                  <c:v>48.624638901706874</c:v>
                </c:pt>
                <c:pt idx="19">
                  <c:v>14.700099579873683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60A-4321-9E5A-7C0DD9A078D5}"/>
            </c:ext>
          </c:extLst>
        </c:ser>
        <c:ser>
          <c:idx val="14"/>
          <c:order val="2"/>
          <c:tx>
            <c:v>Apr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month'!$AD$37:$AD$56</c:f>
              <c:numCache>
                <c:formatCode>0.0</c:formatCode>
                <c:ptCount val="20"/>
                <c:pt idx="0">
                  <c:v>20.367539542634741</c:v>
                </c:pt>
                <c:pt idx="1">
                  <c:v>26.335554003142853</c:v>
                </c:pt>
                <c:pt idx="2">
                  <c:v>52.142519720960543</c:v>
                </c:pt>
                <c:pt idx="3">
                  <c:v>32.152382963318829</c:v>
                </c:pt>
                <c:pt idx="4">
                  <c:v>52.351377055330119</c:v>
                </c:pt>
                <c:pt idx="5">
                  <c:v>64.263248260812958</c:v>
                </c:pt>
                <c:pt idx="6">
                  <c:v>69.973051196078259</c:v>
                </c:pt>
                <c:pt idx="7">
                  <c:v>63.800375634102281</c:v>
                </c:pt>
                <c:pt idx="8">
                  <c:v>42.326367191733645</c:v>
                </c:pt>
                <c:pt idx="9">
                  <c:v>43.185150896787697</c:v>
                </c:pt>
                <c:pt idx="10">
                  <c:v>83.052078181395899</c:v>
                </c:pt>
                <c:pt idx="11">
                  <c:v>119.59391890231132</c:v>
                </c:pt>
                <c:pt idx="12">
                  <c:v>108.23218290520653</c:v>
                </c:pt>
                <c:pt idx="13">
                  <c:v>117.50985469765207</c:v>
                </c:pt>
                <c:pt idx="14">
                  <c:v>73.673515965490793</c:v>
                </c:pt>
                <c:pt idx="15">
                  <c:v>90.213968115012904</c:v>
                </c:pt>
                <c:pt idx="16">
                  <c:v>63.16468135192904</c:v>
                </c:pt>
                <c:pt idx="17">
                  <c:v>67.063140224157024</c:v>
                </c:pt>
                <c:pt idx="18">
                  <c:v>51.928502062807929</c:v>
                </c:pt>
                <c:pt idx="19">
                  <c:v>-4.1778098245067952E-2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60A-4321-9E5A-7C0DD9A078D5}"/>
            </c:ext>
          </c:extLst>
        </c:ser>
        <c:ser>
          <c:idx val="15"/>
          <c:order val="3"/>
          <c:tx>
            <c:v>May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month'!$AD$63:$AD$82</c:f>
              <c:numCache>
                <c:formatCode>0.0</c:formatCode>
                <c:ptCount val="20"/>
                <c:pt idx="0">
                  <c:v>33.768725811735209</c:v>
                </c:pt>
                <c:pt idx="1">
                  <c:v>37.787980614370483</c:v>
                </c:pt>
                <c:pt idx="2">
                  <c:v>46.490075086914551</c:v>
                </c:pt>
                <c:pt idx="3">
                  <c:v>60.812916979019882</c:v>
                </c:pt>
                <c:pt idx="4">
                  <c:v>57.257889420787848</c:v>
                </c:pt>
                <c:pt idx="5">
                  <c:v>67.431466019177975</c:v>
                </c:pt>
                <c:pt idx="6">
                  <c:v>70.5563332081868</c:v>
                </c:pt>
                <c:pt idx="7">
                  <c:v>76.639832821053375</c:v>
                </c:pt>
                <c:pt idx="8">
                  <c:v>93.216109083107625</c:v>
                </c:pt>
                <c:pt idx="9">
                  <c:v>101.02683920619985</c:v>
                </c:pt>
                <c:pt idx="10">
                  <c:v>86.467275425234277</c:v>
                </c:pt>
                <c:pt idx="11">
                  <c:v>106.57191673863029</c:v>
                </c:pt>
                <c:pt idx="12">
                  <c:v>102.19915187520131</c:v>
                </c:pt>
                <c:pt idx="13">
                  <c:v>110.07335506027349</c:v>
                </c:pt>
                <c:pt idx="14">
                  <c:v>62.584531656771553</c:v>
                </c:pt>
                <c:pt idx="15">
                  <c:v>65.721853976617098</c:v>
                </c:pt>
                <c:pt idx="16">
                  <c:v>56.882763442772116</c:v>
                </c:pt>
                <c:pt idx="17">
                  <c:v>53.864094320756521</c:v>
                </c:pt>
                <c:pt idx="18">
                  <c:v>58.948393675224587</c:v>
                </c:pt>
                <c:pt idx="19">
                  <c:v>3.9909138774637398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960A-4321-9E5A-7C0DD9A078D5}"/>
            </c:ext>
          </c:extLst>
        </c:ser>
        <c:ser>
          <c:idx val="16"/>
          <c:order val="4"/>
          <c:tx>
            <c:v>Jun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month'!$AD$90:$AD$109</c:f>
              <c:numCache>
                <c:formatCode>0.0</c:formatCode>
                <c:ptCount val="20"/>
                <c:pt idx="0">
                  <c:v>51.568138707333162</c:v>
                </c:pt>
                <c:pt idx="1">
                  <c:v>57.884229910174952</c:v>
                </c:pt>
                <c:pt idx="2">
                  <c:v>71.217750495232266</c:v>
                </c:pt>
                <c:pt idx="3">
                  <c:v>61.637130348084632</c:v>
                </c:pt>
                <c:pt idx="4">
                  <c:v>70.828145233575029</c:v>
                </c:pt>
                <c:pt idx="5">
                  <c:v>98.533669580304149</c:v>
                </c:pt>
                <c:pt idx="6">
                  <c:v>81.385592882712288</c:v>
                </c:pt>
                <c:pt idx="7">
                  <c:v>80.618904653784455</c:v>
                </c:pt>
                <c:pt idx="8">
                  <c:v>97.96456219118889</c:v>
                </c:pt>
                <c:pt idx="9">
                  <c:v>65.175979800448147</c:v>
                </c:pt>
                <c:pt idx="10">
                  <c:v>79.815963550278951</c:v>
                </c:pt>
                <c:pt idx="11">
                  <c:v>112.28435706955706</c:v>
                </c:pt>
                <c:pt idx="12">
                  <c:v>114.50916670181407</c:v>
                </c:pt>
                <c:pt idx="13">
                  <c:v>100.11564630970838</c:v>
                </c:pt>
                <c:pt idx="14">
                  <c:v>57.023013152335608</c:v>
                </c:pt>
                <c:pt idx="15">
                  <c:v>69.981276220709617</c:v>
                </c:pt>
                <c:pt idx="16">
                  <c:v>54.279781758108072</c:v>
                </c:pt>
                <c:pt idx="17">
                  <c:v>55.431663668344541</c:v>
                </c:pt>
                <c:pt idx="18">
                  <c:v>50.99880471491133</c:v>
                </c:pt>
                <c:pt idx="19">
                  <c:v>19.620110678742755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960A-4321-9E5A-7C0DD9A078D5}"/>
            </c:ext>
          </c:extLst>
        </c:ser>
        <c:ser>
          <c:idx val="17"/>
          <c:order val="5"/>
          <c:tx>
            <c:v>Jul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month'!$AD$117:$AD$136</c:f>
              <c:numCache>
                <c:formatCode>0.0</c:formatCode>
                <c:ptCount val="20"/>
                <c:pt idx="0">
                  <c:v>52.847107491235398</c:v>
                </c:pt>
                <c:pt idx="1">
                  <c:v>57.715213484452207</c:v>
                </c:pt>
                <c:pt idx="2">
                  <c:v>57.010917716855566</c:v>
                </c:pt>
                <c:pt idx="3">
                  <c:v>90.335372852280628</c:v>
                </c:pt>
                <c:pt idx="4">
                  <c:v>74.548421322371482</c:v>
                </c:pt>
                <c:pt idx="5">
                  <c:v>77.998981191015972</c:v>
                </c:pt>
                <c:pt idx="6">
                  <c:v>98.603620830789552</c:v>
                </c:pt>
                <c:pt idx="7">
                  <c:v>109.02937744226507</c:v>
                </c:pt>
                <c:pt idx="8">
                  <c:v>85.842851450928777</c:v>
                </c:pt>
                <c:pt idx="9">
                  <c:v>102.64987620353973</c:v>
                </c:pt>
                <c:pt idx="10">
                  <c:v>87.618848176412996</c:v>
                </c:pt>
                <c:pt idx="11">
                  <c:v>107.32842155026718</c:v>
                </c:pt>
                <c:pt idx="12">
                  <c:v>109.39889035431396</c:v>
                </c:pt>
                <c:pt idx="13">
                  <c:v>108.58324907352416</c:v>
                </c:pt>
                <c:pt idx="14">
                  <c:v>70.73024349903659</c:v>
                </c:pt>
                <c:pt idx="15">
                  <c:v>56.805467951958519</c:v>
                </c:pt>
                <c:pt idx="16">
                  <c:v>60.723808211789489</c:v>
                </c:pt>
                <c:pt idx="17">
                  <c:v>58.979551475202456</c:v>
                </c:pt>
                <c:pt idx="18">
                  <c:v>50.99880471491133</c:v>
                </c:pt>
                <c:pt idx="19">
                  <c:v>10.080639219547937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960A-4321-9E5A-7C0DD9A078D5}"/>
            </c:ext>
          </c:extLst>
        </c:ser>
        <c:ser>
          <c:idx val="0"/>
          <c:order val="6"/>
          <c:tx>
            <c:v>Aug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month'!$AD$144:$AD$163</c:f>
              <c:numCache>
                <c:formatCode>0.0</c:formatCode>
                <c:ptCount val="20"/>
                <c:pt idx="0">
                  <c:v>53.744062576441628</c:v>
                </c:pt>
                <c:pt idx="1">
                  <c:v>62.324205548186228</c:v>
                </c:pt>
                <c:pt idx="2">
                  <c:v>53.985559932452745</c:v>
                </c:pt>
                <c:pt idx="3">
                  <c:v>67.988921959655869</c:v>
                </c:pt>
                <c:pt idx="4">
                  <c:v>68.707294162756</c:v>
                </c:pt>
                <c:pt idx="5">
                  <c:v>79.821785432765751</c:v>
                </c:pt>
                <c:pt idx="6">
                  <c:v>89.121403692174709</c:v>
                </c:pt>
                <c:pt idx="7">
                  <c:v>92.875849981439288</c:v>
                </c:pt>
                <c:pt idx="8">
                  <c:v>108.89691250673491</c:v>
                </c:pt>
                <c:pt idx="9">
                  <c:v>77.362217447903987</c:v>
                </c:pt>
                <c:pt idx="10">
                  <c:v>83.825479759713033</c:v>
                </c:pt>
                <c:pt idx="11">
                  <c:v>111.21871053843103</c:v>
                </c:pt>
                <c:pt idx="12">
                  <c:v>110.86973353763584</c:v>
                </c:pt>
                <c:pt idx="13">
                  <c:v>106.97045892742618</c:v>
                </c:pt>
                <c:pt idx="14">
                  <c:v>62.661383774677411</c:v>
                </c:pt>
                <c:pt idx="15">
                  <c:v>63.94162438516787</c:v>
                </c:pt>
                <c:pt idx="16">
                  <c:v>67.415425387494594</c:v>
                </c:pt>
                <c:pt idx="17">
                  <c:v>60.404297270351506</c:v>
                </c:pt>
                <c:pt idx="18">
                  <c:v>46.203748418611774</c:v>
                </c:pt>
                <c:pt idx="19">
                  <c:v>4.0243146759932529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960A-4321-9E5A-7C0DD9A078D5}"/>
            </c:ext>
          </c:extLst>
        </c:ser>
        <c:ser>
          <c:idx val="1"/>
          <c:order val="7"/>
          <c:tx>
            <c:v>Sep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month'!$AD$171:$AD$190</c:f>
              <c:numCache>
                <c:formatCode>0.0</c:formatCode>
                <c:ptCount val="20"/>
                <c:pt idx="0">
                  <c:v>39.209177885408621</c:v>
                </c:pt>
                <c:pt idx="1">
                  <c:v>47.70790400652723</c:v>
                </c:pt>
                <c:pt idx="2">
                  <c:v>48.150646007501308</c:v>
                </c:pt>
                <c:pt idx="3">
                  <c:v>48.161644847921707</c:v>
                </c:pt>
                <c:pt idx="4">
                  <c:v>58.221795544505355</c:v>
                </c:pt>
                <c:pt idx="5">
                  <c:v>78.666125106747344</c:v>
                </c:pt>
                <c:pt idx="6">
                  <c:v>74.153081654730741</c:v>
                </c:pt>
                <c:pt idx="7">
                  <c:v>80.048292284953135</c:v>
                </c:pt>
                <c:pt idx="8">
                  <c:v>78.926536021145978</c:v>
                </c:pt>
                <c:pt idx="9">
                  <c:v>67.321606408395581</c:v>
                </c:pt>
                <c:pt idx="10">
                  <c:v>77.620312955299369</c:v>
                </c:pt>
                <c:pt idx="11">
                  <c:v>106.80081174960284</c:v>
                </c:pt>
                <c:pt idx="12">
                  <c:v>114.88575589897296</c:v>
                </c:pt>
                <c:pt idx="13">
                  <c:v>106.97045892742618</c:v>
                </c:pt>
                <c:pt idx="14">
                  <c:v>64.319730900420694</c:v>
                </c:pt>
                <c:pt idx="15">
                  <c:v>62.913138005324328</c:v>
                </c:pt>
                <c:pt idx="16">
                  <c:v>72.649386643442568</c:v>
                </c:pt>
                <c:pt idx="17">
                  <c:v>62.118829283537004</c:v>
                </c:pt>
                <c:pt idx="18">
                  <c:v>61.371335054914638</c:v>
                </c:pt>
                <c:pt idx="19">
                  <c:v>17.65527710541603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960A-4321-9E5A-7C0DD9A078D5}"/>
            </c:ext>
          </c:extLst>
        </c:ser>
        <c:ser>
          <c:idx val="2"/>
          <c:order val="8"/>
          <c:tx>
            <c:v>Oct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month'!$AD$198:$AD$217</c:f>
              <c:numCache>
                <c:formatCode>0.0</c:formatCode>
                <c:ptCount val="20"/>
                <c:pt idx="0">
                  <c:v>37.252301279675095</c:v>
                </c:pt>
                <c:pt idx="1">
                  <c:v>30.426869844161363</c:v>
                </c:pt>
                <c:pt idx="2">
                  <c:v>44.528738996855445</c:v>
                </c:pt>
                <c:pt idx="3">
                  <c:v>45.16579076275557</c:v>
                </c:pt>
                <c:pt idx="4">
                  <c:v>53.859666727168737</c:v>
                </c:pt>
                <c:pt idx="5">
                  <c:v>70.585248350716427</c:v>
                </c:pt>
                <c:pt idx="6">
                  <c:v>75.974973252367022</c:v>
                </c:pt>
                <c:pt idx="7">
                  <c:v>43.524439584845837</c:v>
                </c:pt>
                <c:pt idx="8">
                  <c:v>65.31754129317747</c:v>
                </c:pt>
                <c:pt idx="9">
                  <c:v>54.884655014554781</c:v>
                </c:pt>
                <c:pt idx="10">
                  <c:v>81.059920105415699</c:v>
                </c:pt>
                <c:pt idx="11">
                  <c:v>115.27511295543462</c:v>
                </c:pt>
                <c:pt idx="12">
                  <c:v>112.18191477144073</c:v>
                </c:pt>
                <c:pt idx="13">
                  <c:v>110.07335506027349</c:v>
                </c:pt>
                <c:pt idx="14">
                  <c:v>77.000153164521606</c:v>
                </c:pt>
                <c:pt idx="15">
                  <c:v>83.865959307756185</c:v>
                </c:pt>
                <c:pt idx="16">
                  <c:v>74.671506104927204</c:v>
                </c:pt>
                <c:pt idx="17">
                  <c:v>58.141474252324144</c:v>
                </c:pt>
                <c:pt idx="18">
                  <c:v>58.05439653941049</c:v>
                </c:pt>
                <c:pt idx="19">
                  <c:v>21.263115376609637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960A-4321-9E5A-7C0DD9A078D5}"/>
            </c:ext>
          </c:extLst>
        </c:ser>
        <c:ser>
          <c:idx val="3"/>
          <c:order val="9"/>
          <c:tx>
            <c:v>Nov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month'!$AD$198:$AD$217</c:f>
              <c:numCache>
                <c:formatCode>0.0</c:formatCode>
                <c:ptCount val="20"/>
                <c:pt idx="0">
                  <c:v>37.252301279675095</c:v>
                </c:pt>
                <c:pt idx="1">
                  <c:v>30.426869844161363</c:v>
                </c:pt>
                <c:pt idx="2">
                  <c:v>44.528738996855445</c:v>
                </c:pt>
                <c:pt idx="3">
                  <c:v>45.16579076275557</c:v>
                </c:pt>
                <c:pt idx="4">
                  <c:v>53.859666727168737</c:v>
                </c:pt>
                <c:pt idx="5">
                  <c:v>70.585248350716427</c:v>
                </c:pt>
                <c:pt idx="6">
                  <c:v>75.974973252367022</c:v>
                </c:pt>
                <c:pt idx="7">
                  <c:v>43.524439584845837</c:v>
                </c:pt>
                <c:pt idx="8">
                  <c:v>65.31754129317747</c:v>
                </c:pt>
                <c:pt idx="9">
                  <c:v>54.884655014554781</c:v>
                </c:pt>
                <c:pt idx="10">
                  <c:v>81.059920105415699</c:v>
                </c:pt>
                <c:pt idx="11">
                  <c:v>115.27511295543462</c:v>
                </c:pt>
                <c:pt idx="12">
                  <c:v>112.18191477144073</c:v>
                </c:pt>
                <c:pt idx="13">
                  <c:v>110.07335506027349</c:v>
                </c:pt>
                <c:pt idx="14">
                  <c:v>77.000153164521606</c:v>
                </c:pt>
                <c:pt idx="15">
                  <c:v>83.865959307756185</c:v>
                </c:pt>
                <c:pt idx="16">
                  <c:v>74.671506104927204</c:v>
                </c:pt>
                <c:pt idx="17">
                  <c:v>58.141474252324144</c:v>
                </c:pt>
                <c:pt idx="18">
                  <c:v>58.05439653941049</c:v>
                </c:pt>
                <c:pt idx="19">
                  <c:v>21.263115376609637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960A-4321-9E5A-7C0DD9A078D5}"/>
            </c:ext>
          </c:extLst>
        </c:ser>
        <c:ser>
          <c:idx val="4"/>
          <c:order val="10"/>
          <c:tx>
            <c:v>Dec Hm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month'!$AD$252:$AD$271</c:f>
              <c:numCache>
                <c:formatCode>0.0</c:formatCode>
                <c:ptCount val="20"/>
                <c:pt idx="0">
                  <c:v>14.691387738360564</c:v>
                </c:pt>
                <c:pt idx="1">
                  <c:v>11.3747929302831</c:v>
                </c:pt>
                <c:pt idx="2">
                  <c:v>34.073635018137225</c:v>
                </c:pt>
                <c:pt idx="3">
                  <c:v>24.040224049634475</c:v>
                </c:pt>
                <c:pt idx="4">
                  <c:v>28.569090631505283</c:v>
                </c:pt>
                <c:pt idx="5">
                  <c:v>48.8789107856119</c:v>
                </c:pt>
                <c:pt idx="6">
                  <c:v>55.77529128881298</c:v>
                </c:pt>
                <c:pt idx="7">
                  <c:v>17.544908897776548</c:v>
                </c:pt>
                <c:pt idx="8">
                  <c:v>37.753988652770218</c:v>
                </c:pt>
                <c:pt idx="9">
                  <c:v>30.565307982614843</c:v>
                </c:pt>
                <c:pt idx="10">
                  <c:v>70.056291820652987</c:v>
                </c:pt>
                <c:pt idx="11">
                  <c:v>121.32630456289988</c:v>
                </c:pt>
                <c:pt idx="12">
                  <c:v>110.49972143706478</c:v>
                </c:pt>
                <c:pt idx="13">
                  <c:v>110.15747080809081</c:v>
                </c:pt>
                <c:pt idx="14">
                  <c:v>85.372549236758388</c:v>
                </c:pt>
                <c:pt idx="15">
                  <c:v>90.945761287259145</c:v>
                </c:pt>
                <c:pt idx="16">
                  <c:v>61.590388360495396</c:v>
                </c:pt>
                <c:pt idx="17">
                  <c:v>68.736450310717714</c:v>
                </c:pt>
                <c:pt idx="18">
                  <c:v>70.102885826457921</c:v>
                </c:pt>
                <c:pt idx="19">
                  <c:v>39.42424924306669</c:v>
                </c:pt>
              </c:numCache>
            </c:numRef>
          </c:xVal>
          <c:yVal>
            <c:numRef>
              <c:f>'21st of month'!$I$252:$I$271</c:f>
              <c:numCache>
                <c:formatCode>General</c:formatCode>
                <c:ptCount val="20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960A-4321-9E5A-7C0DD9A078D5}"/>
            </c:ext>
          </c:extLst>
        </c:ser>
        <c:ser>
          <c:idx val="5"/>
          <c:order val="11"/>
          <c:tx>
            <c:v>Jan 22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month'!$AD$279:$AD$298</c:f>
              <c:numCache>
                <c:formatCode>0.0</c:formatCode>
                <c:ptCount val="20"/>
                <c:pt idx="0">
                  <c:v>10.616097136357848</c:v>
                </c:pt>
                <c:pt idx="1">
                  <c:v>13.555806574386299</c:v>
                </c:pt>
                <c:pt idx="2">
                  <c:v>37.907767410763128</c:v>
                </c:pt>
                <c:pt idx="3">
                  <c:v>5.1762755724614102</c:v>
                </c:pt>
                <c:pt idx="4">
                  <c:v>32.192229517567689</c:v>
                </c:pt>
                <c:pt idx="5">
                  <c:v>58.465226459810616</c:v>
                </c:pt>
                <c:pt idx="6">
                  <c:v>43.272141767270732</c:v>
                </c:pt>
                <c:pt idx="7">
                  <c:v>23.993584623845056</c:v>
                </c:pt>
                <c:pt idx="8">
                  <c:v>15.942883981385048</c:v>
                </c:pt>
                <c:pt idx="9">
                  <c:v>18.091855547947411</c:v>
                </c:pt>
                <c:pt idx="10">
                  <c:v>52.236018004412657</c:v>
                </c:pt>
                <c:pt idx="11">
                  <c:v>106.80081174960284</c:v>
                </c:pt>
                <c:pt idx="12">
                  <c:v>112.29415611347558</c:v>
                </c:pt>
                <c:pt idx="13">
                  <c:v>122.09830595515879</c:v>
                </c:pt>
                <c:pt idx="14">
                  <c:v>62.531688906070343</c:v>
                </c:pt>
                <c:pt idx="15">
                  <c:v>88.906355810605078</c:v>
                </c:pt>
                <c:pt idx="16">
                  <c:v>79.330613960491206</c:v>
                </c:pt>
                <c:pt idx="17">
                  <c:v>74.700791296931811</c:v>
                </c:pt>
                <c:pt idx="18">
                  <c:v>65.018376242838755</c:v>
                </c:pt>
                <c:pt idx="19">
                  <c:v>38.688092806973067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960A-4321-9E5A-7C0DD9A078D5}"/>
            </c:ext>
          </c:extLst>
        </c:ser>
        <c:ser>
          <c:idx val="6"/>
          <c:order val="12"/>
          <c:tx>
            <c:v>Feb 22 Hm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month'!$AD$306:$AD$325</c:f>
              <c:numCache>
                <c:formatCode>0.0</c:formatCode>
                <c:ptCount val="20"/>
                <c:pt idx="0">
                  <c:v>7.2265971794438606</c:v>
                </c:pt>
                <c:pt idx="1">
                  <c:v>15.809594730919557</c:v>
                </c:pt>
                <c:pt idx="2">
                  <c:v>37.676588610080699</c:v>
                </c:pt>
                <c:pt idx="3">
                  <c:v>10.324938277693285</c:v>
                </c:pt>
                <c:pt idx="4">
                  <c:v>29.779842622192717</c:v>
                </c:pt>
                <c:pt idx="5">
                  <c:v>51.100106709538807</c:v>
                </c:pt>
                <c:pt idx="6">
                  <c:v>57.753719802122561</c:v>
                </c:pt>
                <c:pt idx="7">
                  <c:v>20.371836221476347</c:v>
                </c:pt>
                <c:pt idx="8">
                  <c:v>46.843324886396061</c:v>
                </c:pt>
                <c:pt idx="9">
                  <c:v>33.825022751334778</c:v>
                </c:pt>
                <c:pt idx="10">
                  <c:v>70.638762444819008</c:v>
                </c:pt>
                <c:pt idx="11">
                  <c:v>118.46151214238805</c:v>
                </c:pt>
                <c:pt idx="12">
                  <c:v>110.93627254074993</c:v>
                </c:pt>
                <c:pt idx="13">
                  <c:v>109.52312712537535</c:v>
                </c:pt>
                <c:pt idx="14">
                  <c:v>69.881001186353643</c:v>
                </c:pt>
                <c:pt idx="15">
                  <c:v>86.542349859878783</c:v>
                </c:pt>
                <c:pt idx="16">
                  <c:v>58.954955022449049</c:v>
                </c:pt>
                <c:pt idx="17">
                  <c:v>75.5637532297809</c:v>
                </c:pt>
                <c:pt idx="18">
                  <c:v>54.868025092614019</c:v>
                </c:pt>
                <c:pt idx="19">
                  <c:v>22.898397488853725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960A-4321-9E5A-7C0DD9A07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40"/>
          <c:min val="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400" b="1" i="0" baseline="0">
                    <a:latin typeface="Arial" panose="020B0604020202020204" pitchFamily="34" charset="0"/>
                  </a:rPr>
                  <a:t>Enthalpy, kilojoules per kg of moist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0"/>
      </c:valAx>
      <c:valAx>
        <c:axId val="481311920"/>
        <c:scaling>
          <c:orientation val="minMax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>
                    <a:latin typeface="Arial" panose="020B0604020202020204" pitchFamily="34" charset="0"/>
                  </a:rPr>
                  <a:t>Air temperature.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>
                    <a:latin typeface="Arial" panose="020B0604020202020204" pitchFamily="34" charset="0"/>
                  </a:rPr>
                  <a:t>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b="1" i="0" baseline="0">
                <a:latin typeface="Arial" panose="020B0604020202020204" pitchFamily="34" charset="0"/>
              </a:rPr>
              <a:t>Temperature vs. specific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Mar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month'!$AM$11:$AM$30</c:f>
              <c:numCache>
                <c:formatCode>0.000</c:formatCode>
                <c:ptCount val="20"/>
                <c:pt idx="0">
                  <c:v>0.69072091480517117</c:v>
                </c:pt>
                <c:pt idx="1">
                  <c:v>0.69431777722353405</c:v>
                </c:pt>
                <c:pt idx="2">
                  <c:v>0.76907007318885023</c:v>
                </c:pt>
                <c:pt idx="3">
                  <c:v>0.69022888511169533</c:v>
                </c:pt>
                <c:pt idx="4">
                  <c:v>0.81874001121559792</c:v>
                </c:pt>
                <c:pt idx="5">
                  <c:v>0.79346262206271179</c:v>
                </c:pt>
                <c:pt idx="6">
                  <c:v>0.79946930329086674</c:v>
                </c:pt>
                <c:pt idx="7">
                  <c:v>0.79241872638858468</c:v>
                </c:pt>
                <c:pt idx="8">
                  <c:v>0.77337392116835857</c:v>
                </c:pt>
                <c:pt idx="9">
                  <c:v>0.80013656035019709</c:v>
                </c:pt>
                <c:pt idx="10">
                  <c:v>0.83814907762408786</c:v>
                </c:pt>
                <c:pt idx="11">
                  <c:v>0.85311232746273591</c:v>
                </c:pt>
                <c:pt idx="12">
                  <c:v>0.85606538694283607</c:v>
                </c:pt>
                <c:pt idx="13">
                  <c:v>0.86769865263922619</c:v>
                </c:pt>
                <c:pt idx="14">
                  <c:v>0.85747815230369584</c:v>
                </c:pt>
                <c:pt idx="15">
                  <c:v>0.83623401778994866</c:v>
                </c:pt>
                <c:pt idx="16">
                  <c:v>0.82540202154660558</c:v>
                </c:pt>
                <c:pt idx="17">
                  <c:v>0.81373865595578376</c:v>
                </c:pt>
                <c:pt idx="18">
                  <c:v>0.78330263300624492</c:v>
                </c:pt>
                <c:pt idx="19">
                  <c:v>0.70884970454686824</c:v>
                </c:pt>
              </c:numCache>
            </c:numRef>
          </c:xVal>
          <c:yVal>
            <c:numRef>
              <c:f>'21st of month'!$I$11:$I$30</c:f>
              <c:numCache>
                <c:formatCode>General</c:formatCode>
                <c:ptCount val="20"/>
                <c:pt idx="0">
                  <c:v>-30</c:v>
                </c:pt>
                <c:pt idx="1">
                  <c:v>-29</c:v>
                </c:pt>
                <c:pt idx="2">
                  <c:v>-2</c:v>
                </c:pt>
                <c:pt idx="3">
                  <c:v>-30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-2</c:v>
                </c:pt>
                <c:pt idx="9">
                  <c:v>1</c:v>
                </c:pt>
                <c:pt idx="10">
                  <c:v>18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11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3</c:v>
                </c:pt>
                <c:pt idx="19">
                  <c:v>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D2A-48A5-A7C7-3AD4BF60D88D}"/>
            </c:ext>
          </c:extLst>
        </c:ser>
        <c:ser>
          <c:idx val="1"/>
          <c:order val="1"/>
          <c:tx>
            <c:v>Apr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month'!$AM$37:$AM$56</c:f>
              <c:numCache>
                <c:formatCode>0.000</c:formatCode>
                <c:ptCount val="20"/>
                <c:pt idx="0">
                  <c:v>0.72497392889310353</c:v>
                </c:pt>
                <c:pt idx="1">
                  <c:v>0.74003229671275972</c:v>
                </c:pt>
                <c:pt idx="2">
                  <c:v>0.80037930191425866</c:v>
                </c:pt>
                <c:pt idx="3">
                  <c:v>0.75297091589335474</c:v>
                </c:pt>
                <c:pt idx="4">
                  <c:v>0.82763123114295956</c:v>
                </c:pt>
                <c:pt idx="5">
                  <c:v>0.80767011149217027</c:v>
                </c:pt>
                <c:pt idx="6">
                  <c:v>0.83695347147523647</c:v>
                </c:pt>
                <c:pt idx="7">
                  <c:v>0.829981171049334</c:v>
                </c:pt>
                <c:pt idx="8">
                  <c:v>0.77337392116835857</c:v>
                </c:pt>
                <c:pt idx="9">
                  <c:v>0.80306516612140555</c:v>
                </c:pt>
                <c:pt idx="10">
                  <c:v>0.89876544456643503</c:v>
                </c:pt>
                <c:pt idx="11">
                  <c:v>0.86451131505566747</c:v>
                </c:pt>
                <c:pt idx="12">
                  <c:v>0.84470232410962964</c:v>
                </c:pt>
                <c:pt idx="13">
                  <c:v>0.87055874606862371</c:v>
                </c:pt>
                <c:pt idx="14">
                  <c:v>0.8847157218341648</c:v>
                </c:pt>
                <c:pt idx="15">
                  <c:v>0.83623401778994866</c:v>
                </c:pt>
                <c:pt idx="16">
                  <c:v>0.80834107140145739</c:v>
                </c:pt>
                <c:pt idx="17">
                  <c:v>0.80521072807188498</c:v>
                </c:pt>
                <c:pt idx="18">
                  <c:v>0.78614892207653608</c:v>
                </c:pt>
                <c:pt idx="19">
                  <c:v>0.66898251365413719</c:v>
                </c:pt>
              </c:numCache>
            </c:numRef>
          </c:xVal>
          <c:yVal>
            <c:numRef>
              <c:f>'21st of month'!$I$37:$I$56</c:f>
              <c:numCache>
                <c:formatCode>General</c:formatCode>
                <c:ptCount val="20"/>
                <c:pt idx="0">
                  <c:v>-18</c:v>
                </c:pt>
                <c:pt idx="1">
                  <c:v>-13</c:v>
                </c:pt>
                <c:pt idx="2">
                  <c:v>9</c:v>
                </c:pt>
                <c:pt idx="3">
                  <c:v>-8</c:v>
                </c:pt>
                <c:pt idx="4">
                  <c:v>7</c:v>
                </c:pt>
                <c:pt idx="5">
                  <c:v>12</c:v>
                </c:pt>
                <c:pt idx="6">
                  <c:v>18</c:v>
                </c:pt>
                <c:pt idx="7">
                  <c:v>15</c:v>
                </c:pt>
                <c:pt idx="8">
                  <c:v>-2</c:v>
                </c:pt>
                <c:pt idx="9">
                  <c:v>2</c:v>
                </c:pt>
                <c:pt idx="10">
                  <c:v>39</c:v>
                </c:pt>
                <c:pt idx="11">
                  <c:v>31</c:v>
                </c:pt>
                <c:pt idx="12">
                  <c:v>25</c:v>
                </c:pt>
                <c:pt idx="13">
                  <c:v>32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-37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D2A-48A5-A7C7-3AD4BF60D88D}"/>
            </c:ext>
          </c:extLst>
        </c:ser>
        <c:ser>
          <c:idx val="2"/>
          <c:order val="2"/>
          <c:tx>
            <c:v>May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xVal>
          <c:yVal>
            <c:numRef>
              <c:f>'21st of month'!$I$63:$I$82</c:f>
              <c:numCache>
                <c:formatCode>General</c:formatCode>
                <c:ptCount val="20"/>
                <c:pt idx="0">
                  <c:v>-7</c:v>
                </c:pt>
                <c:pt idx="1">
                  <c:v>-4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30</c:v>
                </c:pt>
                <c:pt idx="9">
                  <c:v>25</c:v>
                </c:pt>
                <c:pt idx="10">
                  <c:v>37</c:v>
                </c:pt>
                <c:pt idx="11">
                  <c:v>24</c:v>
                </c:pt>
                <c:pt idx="12">
                  <c:v>23</c:v>
                </c:pt>
                <c:pt idx="13">
                  <c:v>27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D2A-48A5-A7C7-3AD4BF60D88D}"/>
            </c:ext>
          </c:extLst>
        </c:ser>
        <c:ser>
          <c:idx val="3"/>
          <c:order val="3"/>
          <c:tx>
            <c:v>Jun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month'!$AM$90:$AM$109</c:f>
              <c:numCache>
                <c:formatCode>0.000</c:formatCode>
                <c:ptCount val="20"/>
                <c:pt idx="0">
                  <c:v>0.79058865605746398</c:v>
                </c:pt>
                <c:pt idx="1">
                  <c:v>0.79714358858181766</c:v>
                </c:pt>
                <c:pt idx="2">
                  <c:v>0.80891670776528657</c:v>
                </c:pt>
                <c:pt idx="3">
                  <c:v>0.80997330829259229</c:v>
                </c:pt>
                <c:pt idx="4">
                  <c:v>0.86911565693307891</c:v>
                </c:pt>
                <c:pt idx="5">
                  <c:v>0.86732472186921195</c:v>
                </c:pt>
                <c:pt idx="6">
                  <c:v>0.84560213854472843</c:v>
                </c:pt>
                <c:pt idx="7">
                  <c:v>0.84731397248250129</c:v>
                </c:pt>
                <c:pt idx="8">
                  <c:v>0.85349874029016282</c:v>
                </c:pt>
                <c:pt idx="9">
                  <c:v>0.84405827207084816</c:v>
                </c:pt>
                <c:pt idx="10">
                  <c:v>0.88433509959255985</c:v>
                </c:pt>
                <c:pt idx="11">
                  <c:v>0.85311232746273591</c:v>
                </c:pt>
                <c:pt idx="12">
                  <c:v>0.85038396560416896</c:v>
                </c:pt>
                <c:pt idx="13">
                  <c:v>0.85053696627203335</c:v>
                </c:pt>
                <c:pt idx="14">
                  <c:v>0.8483977961100122</c:v>
                </c:pt>
                <c:pt idx="15">
                  <c:v>0.83909472406394281</c:v>
                </c:pt>
                <c:pt idx="16">
                  <c:v>0.78843363364869035</c:v>
                </c:pt>
                <c:pt idx="17">
                  <c:v>0.79668220314932736</c:v>
                </c:pt>
                <c:pt idx="18">
                  <c:v>0.78330263300624492</c:v>
                </c:pt>
                <c:pt idx="19">
                  <c:v>0.72308291960059978</c:v>
                </c:pt>
              </c:numCache>
            </c:numRef>
          </c:xVal>
          <c:yVal>
            <c:numRef>
              <c:f>'21st of month'!$I$90:$I$109</c:f>
              <c:numCache>
                <c:formatCode>General</c:formatCode>
                <c:ptCount val="2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33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25</c:v>
                </c:pt>
                <c:pt idx="14">
                  <c:v>8</c:v>
                </c:pt>
                <c:pt idx="15">
                  <c:v>21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7C-4F90-BF7A-AF57BFD84D3F}"/>
            </c:ext>
          </c:extLst>
        </c:ser>
        <c:ser>
          <c:idx val="4"/>
          <c:order val="4"/>
          <c:tx>
            <c:v>Jul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month'!$AM$117:$AM$136</c:f>
              <c:numCache>
                <c:formatCode>0.000</c:formatCode>
                <c:ptCount val="20"/>
                <c:pt idx="0">
                  <c:v>0.78773671016967206</c:v>
                </c:pt>
                <c:pt idx="1">
                  <c:v>0.79428874588061149</c:v>
                </c:pt>
                <c:pt idx="2">
                  <c:v>0.80037930191425866</c:v>
                </c:pt>
                <c:pt idx="3">
                  <c:v>0.86125274367699589</c:v>
                </c:pt>
                <c:pt idx="4">
                  <c:v>0.88985340973248872</c:v>
                </c:pt>
                <c:pt idx="5">
                  <c:v>0.83608026704823113</c:v>
                </c:pt>
                <c:pt idx="6">
                  <c:v>0.8542502748981895</c:v>
                </c:pt>
                <c:pt idx="7">
                  <c:v>0.85886798463646796</c:v>
                </c:pt>
                <c:pt idx="8">
                  <c:v>0.84491629982992855</c:v>
                </c:pt>
                <c:pt idx="9">
                  <c:v>0.87625842440667345</c:v>
                </c:pt>
                <c:pt idx="10">
                  <c:v>0.89876544456643503</c:v>
                </c:pt>
                <c:pt idx="11">
                  <c:v>0.84741250590286754</c:v>
                </c:pt>
                <c:pt idx="12">
                  <c:v>0.84186141922108149</c:v>
                </c:pt>
                <c:pt idx="13">
                  <c:v>0.8533973844209255</c:v>
                </c:pt>
                <c:pt idx="14">
                  <c:v>0.87866336455541982</c:v>
                </c:pt>
                <c:pt idx="15">
                  <c:v>0.79903914291402378</c:v>
                </c:pt>
                <c:pt idx="16">
                  <c:v>0.80265357180775265</c:v>
                </c:pt>
                <c:pt idx="17">
                  <c:v>0.79668220314932736</c:v>
                </c:pt>
                <c:pt idx="18">
                  <c:v>0.78330263300624492</c:v>
                </c:pt>
                <c:pt idx="19">
                  <c:v>0.6974612689913301</c:v>
                </c:pt>
              </c:numCache>
            </c:numRef>
          </c:xVal>
          <c:yVal>
            <c:numRef>
              <c:f>'21st of month'!$I$117:$I$136</c:f>
              <c:numCache>
                <c:formatCode>General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24</c:v>
                </c:pt>
                <c:pt idx="7">
                  <c:v>25</c:v>
                </c:pt>
                <c:pt idx="8">
                  <c:v>23</c:v>
                </c:pt>
                <c:pt idx="9">
                  <c:v>27</c:v>
                </c:pt>
                <c:pt idx="10">
                  <c:v>39</c:v>
                </c:pt>
                <c:pt idx="11">
                  <c:v>25</c:v>
                </c:pt>
                <c:pt idx="12">
                  <c:v>24</c:v>
                </c:pt>
                <c:pt idx="13">
                  <c:v>26</c:v>
                </c:pt>
                <c:pt idx="14">
                  <c:v>18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3</c:v>
                </c:pt>
                <c:pt idx="19">
                  <c:v>-27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7C-4F90-BF7A-AF57BFD84D3F}"/>
            </c:ext>
          </c:extLst>
        </c:ser>
        <c:ser>
          <c:idx val="5"/>
          <c:order val="5"/>
          <c:tx>
            <c:v>Aug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month'!$AM$144:$AM$163</c:f>
              <c:numCache>
                <c:formatCode>0.000</c:formatCode>
                <c:ptCount val="20"/>
                <c:pt idx="0">
                  <c:v>0.78773671016967206</c:v>
                </c:pt>
                <c:pt idx="1">
                  <c:v>0.80285306601957218</c:v>
                </c:pt>
                <c:pt idx="2">
                  <c:v>0.79184128452611546</c:v>
                </c:pt>
                <c:pt idx="3">
                  <c:v>0.81567199402038681</c:v>
                </c:pt>
                <c:pt idx="4">
                  <c:v>0.87207836459797872</c:v>
                </c:pt>
                <c:pt idx="5">
                  <c:v>0.82755786424395994</c:v>
                </c:pt>
                <c:pt idx="6">
                  <c:v>0.84848490872308946</c:v>
                </c:pt>
                <c:pt idx="7">
                  <c:v>0.84442532372360091</c:v>
                </c:pt>
                <c:pt idx="8">
                  <c:v>0.85922008784583603</c:v>
                </c:pt>
                <c:pt idx="9">
                  <c:v>0.85576824417504771</c:v>
                </c:pt>
                <c:pt idx="10">
                  <c:v>0.89010738628558217</c:v>
                </c:pt>
                <c:pt idx="11">
                  <c:v>0.85026244451647626</c:v>
                </c:pt>
                <c:pt idx="12">
                  <c:v>0.84470232410962964</c:v>
                </c:pt>
                <c:pt idx="13">
                  <c:v>0.85053696627203335</c:v>
                </c:pt>
                <c:pt idx="14">
                  <c:v>0.8544514342982501</c:v>
                </c:pt>
                <c:pt idx="15">
                  <c:v>0.80762355546510733</c:v>
                </c:pt>
                <c:pt idx="16">
                  <c:v>0.81971529020377698</c:v>
                </c:pt>
                <c:pt idx="17">
                  <c:v>0.80521072807188498</c:v>
                </c:pt>
                <c:pt idx="18">
                  <c:v>0.7747633236947149</c:v>
                </c:pt>
                <c:pt idx="19">
                  <c:v>0.68037540566799737</c:v>
                </c:pt>
              </c:numCache>
            </c:numRef>
          </c:xVal>
          <c:yVal>
            <c:numRef>
              <c:f>'21st of month'!$I$144:$I$163</c:f>
              <c:numCache>
                <c:formatCode>General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20</c:v>
                </c:pt>
                <c:pt idx="10">
                  <c:v>36</c:v>
                </c:pt>
                <c:pt idx="11">
                  <c:v>26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0</c:v>
                </c:pt>
                <c:pt idx="19">
                  <c:v>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07C-4F90-BF7A-AF57BFD84D3F}"/>
            </c:ext>
          </c:extLst>
        </c:ser>
        <c:ser>
          <c:idx val="6"/>
          <c:order val="6"/>
          <c:tx>
            <c:v>Sep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month'!$AM$171:$AM$190</c:f>
              <c:numCache>
                <c:formatCode>0.000</c:formatCode>
                <c:ptCount val="20"/>
                <c:pt idx="0">
                  <c:v>0.76491846775697192</c:v>
                </c:pt>
                <c:pt idx="1">
                  <c:v>0.78286866188313498</c:v>
                </c:pt>
                <c:pt idx="2">
                  <c:v>0.78330263300624492</c:v>
                </c:pt>
                <c:pt idx="3">
                  <c:v>0.78432588462491781</c:v>
                </c:pt>
                <c:pt idx="4">
                  <c:v>0.85133814833254329</c:v>
                </c:pt>
                <c:pt idx="5">
                  <c:v>0.84176157634884208</c:v>
                </c:pt>
                <c:pt idx="6">
                  <c:v>0.82542105709077629</c:v>
                </c:pt>
                <c:pt idx="7">
                  <c:v>0.83575901674187736</c:v>
                </c:pt>
                <c:pt idx="8">
                  <c:v>0.83347223603470044</c:v>
                </c:pt>
                <c:pt idx="9">
                  <c:v>0.83527513913550488</c:v>
                </c:pt>
                <c:pt idx="10">
                  <c:v>0.87567628661824037</c:v>
                </c:pt>
                <c:pt idx="11">
                  <c:v>0.84741250590286754</c:v>
                </c:pt>
                <c:pt idx="12">
                  <c:v>0.8532247034809709</c:v>
                </c:pt>
                <c:pt idx="13">
                  <c:v>0.85053696627203335</c:v>
                </c:pt>
                <c:pt idx="14">
                  <c:v>0.8544514342982501</c:v>
                </c:pt>
                <c:pt idx="15">
                  <c:v>0.80476215282901575</c:v>
                </c:pt>
                <c:pt idx="16">
                  <c:v>0.83108850864326955</c:v>
                </c:pt>
                <c:pt idx="17">
                  <c:v>0.81373865595578376</c:v>
                </c:pt>
                <c:pt idx="18">
                  <c:v>0.79753336516128259</c:v>
                </c:pt>
                <c:pt idx="19">
                  <c:v>0.71738992881715269</c:v>
                </c:pt>
              </c:numCache>
            </c:numRef>
          </c:xVal>
          <c:yVal>
            <c:numRef>
              <c:f>'21st of month'!$I$171:$I$190</c:f>
              <c:numCache>
                <c:formatCode>General</c:formatCode>
                <c:ptCount val="20"/>
                <c:pt idx="0">
                  <c:v>-4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15</c:v>
                </c:pt>
                <c:pt idx="5">
                  <c:v>24</c:v>
                </c:pt>
                <c:pt idx="6">
                  <c:v>14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25</c:v>
                </c:pt>
                <c:pt idx="14">
                  <c:v>10</c:v>
                </c:pt>
                <c:pt idx="15">
                  <c:v>9</c:v>
                </c:pt>
                <c:pt idx="16">
                  <c:v>20</c:v>
                </c:pt>
                <c:pt idx="17">
                  <c:v>14</c:v>
                </c:pt>
                <c:pt idx="18">
                  <c:v>8</c:v>
                </c:pt>
                <c:pt idx="19">
                  <c:v>-20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07C-4F90-BF7A-AF57BFD84D3F}"/>
            </c:ext>
          </c:extLst>
        </c:ser>
        <c:ser>
          <c:idx val="7"/>
          <c:order val="7"/>
          <c:tx>
            <c:v>Oct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month'!$AM$198:$AM$217</c:f>
              <c:numCache>
                <c:formatCode>0.000</c:formatCode>
                <c:ptCount val="20"/>
                <c:pt idx="0">
                  <c:v>0.76206583894191371</c:v>
                </c:pt>
                <c:pt idx="1">
                  <c:v>0.74860106140188476</c:v>
                </c:pt>
                <c:pt idx="2">
                  <c:v>0.77760983472598821</c:v>
                </c:pt>
                <c:pt idx="3">
                  <c:v>0.77577545901376832</c:v>
                </c:pt>
                <c:pt idx="4">
                  <c:v>0.83652182463127867</c:v>
                </c:pt>
                <c:pt idx="5">
                  <c:v>0.81903491822829566</c:v>
                </c:pt>
                <c:pt idx="6">
                  <c:v>0.82542105709077629</c:v>
                </c:pt>
                <c:pt idx="7">
                  <c:v>0.78374876352332901</c:v>
                </c:pt>
                <c:pt idx="8">
                  <c:v>0.80771949030695123</c:v>
                </c:pt>
                <c:pt idx="9">
                  <c:v>0.82063527835145289</c:v>
                </c:pt>
                <c:pt idx="10">
                  <c:v>0.86701700017831085</c:v>
                </c:pt>
                <c:pt idx="11">
                  <c:v>0.85311232746273591</c:v>
                </c:pt>
                <c:pt idx="12">
                  <c:v>0.84754317269065793</c:v>
                </c:pt>
                <c:pt idx="13">
                  <c:v>0.85625774690266143</c:v>
                </c:pt>
                <c:pt idx="14">
                  <c:v>0.89076784051542501</c:v>
                </c:pt>
                <c:pt idx="15">
                  <c:v>0.83051242559116023</c:v>
                </c:pt>
                <c:pt idx="16">
                  <c:v>0.81971529020377698</c:v>
                </c:pt>
                <c:pt idx="17">
                  <c:v>0.79383922507424054</c:v>
                </c:pt>
                <c:pt idx="18">
                  <c:v>0.81176237757744896</c:v>
                </c:pt>
                <c:pt idx="19">
                  <c:v>0.72592927123310524</c:v>
                </c:pt>
              </c:numCache>
            </c:numRef>
          </c:xVal>
          <c:yVal>
            <c:numRef>
              <c:f>'21st of month'!$I$198:$I$217</c:f>
              <c:numCache>
                <c:formatCode>General</c:formatCode>
                <c:ptCount val="20"/>
                <c:pt idx="0" formatCode="0">
                  <c:v>-5</c:v>
                </c:pt>
                <c:pt idx="1">
                  <c:v>-10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-1</c:v>
                </c:pt>
                <c:pt idx="8">
                  <c:v>10</c:v>
                </c:pt>
                <c:pt idx="9">
                  <c:v>8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07C-4F90-BF7A-AF57BFD84D3F}"/>
            </c:ext>
          </c:extLst>
        </c:ser>
        <c:ser>
          <c:idx val="8"/>
          <c:order val="8"/>
          <c:tx>
            <c:v>Nov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month'!$AM$225:$AM$244</c:f>
              <c:numCache>
                <c:formatCode>0.000</c:formatCode>
                <c:ptCount val="20"/>
                <c:pt idx="0">
                  <c:v>0.70499484377070754</c:v>
                </c:pt>
                <c:pt idx="1">
                  <c:v>0.70289122682451111</c:v>
                </c:pt>
                <c:pt idx="2">
                  <c:v>0.76337651170447707</c:v>
                </c:pt>
                <c:pt idx="3">
                  <c:v>0.69878747560656118</c:v>
                </c:pt>
                <c:pt idx="4">
                  <c:v>0.78613312340171571</c:v>
                </c:pt>
                <c:pt idx="5">
                  <c:v>0.7820953823747393</c:v>
                </c:pt>
                <c:pt idx="6">
                  <c:v>0.81100409295876008</c:v>
                </c:pt>
                <c:pt idx="7">
                  <c:v>0.76640673817620009</c:v>
                </c:pt>
                <c:pt idx="8">
                  <c:v>0.79341009535705609</c:v>
                </c:pt>
                <c:pt idx="9">
                  <c:v>0.79720787968354856</c:v>
                </c:pt>
                <c:pt idx="10">
                  <c:v>0.86701700017831085</c:v>
                </c:pt>
                <c:pt idx="11">
                  <c:v>0.84741250590286754</c:v>
                </c:pt>
                <c:pt idx="12">
                  <c:v>0.85038396560416896</c:v>
                </c:pt>
                <c:pt idx="13">
                  <c:v>0.85911805434803001</c:v>
                </c:pt>
                <c:pt idx="14">
                  <c:v>0.90589712884017792</c:v>
                </c:pt>
                <c:pt idx="15">
                  <c:v>0.83909472406394281</c:v>
                </c:pt>
                <c:pt idx="16">
                  <c:v>0.80834107140145739</c:v>
                </c:pt>
                <c:pt idx="17">
                  <c:v>0.80521072807188498</c:v>
                </c:pt>
                <c:pt idx="18">
                  <c:v>0.80607097241088155</c:v>
                </c:pt>
                <c:pt idx="19">
                  <c:v>0.74869679442254733</c:v>
                </c:pt>
              </c:numCache>
            </c:numRef>
          </c:xVal>
          <c:yVal>
            <c:numRef>
              <c:f>'21st of month'!$I$225:$I$244</c:f>
              <c:numCache>
                <c:formatCode>General</c:formatCode>
                <c:ptCount val="20"/>
                <c:pt idx="0" formatCode="0">
                  <c:v>-25</c:v>
                </c:pt>
                <c:pt idx="1">
                  <c:v>-26</c:v>
                </c:pt>
                <c:pt idx="2">
                  <c:v>-4</c:v>
                </c:pt>
                <c:pt idx="3">
                  <c:v>-27</c:v>
                </c:pt>
                <c:pt idx="4">
                  <c:v>-7</c:v>
                </c:pt>
                <c:pt idx="5">
                  <c:v>3</c:v>
                </c:pt>
                <c:pt idx="6">
                  <c:v>9</c:v>
                </c:pt>
                <c:pt idx="7">
                  <c:v>-7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07C-4F90-BF7A-AF57BFD84D3F}"/>
            </c:ext>
          </c:extLst>
        </c:ser>
        <c:ser>
          <c:idx val="9"/>
          <c:order val="9"/>
          <c:tx>
            <c:v>Dec SV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month'!$AM$252:$AM$271</c:f>
              <c:numCache>
                <c:formatCode>0.000</c:formatCode>
                <c:ptCount val="20"/>
                <c:pt idx="0">
                  <c:v>0.71070365694991733</c:v>
                </c:pt>
                <c:pt idx="1">
                  <c:v>0.70289122682451111</c:v>
                </c:pt>
                <c:pt idx="2">
                  <c:v>0.75483556908823324</c:v>
                </c:pt>
                <c:pt idx="3">
                  <c:v>0.73301255345535021</c:v>
                </c:pt>
                <c:pt idx="4">
                  <c:v>0.7742736597384291</c:v>
                </c:pt>
                <c:pt idx="5">
                  <c:v>0.77925339196266485</c:v>
                </c:pt>
                <c:pt idx="6">
                  <c:v>0.8023531055344949</c:v>
                </c:pt>
                <c:pt idx="7">
                  <c:v>0.72882180136001351</c:v>
                </c:pt>
                <c:pt idx="8">
                  <c:v>0.77051130715748262</c:v>
                </c:pt>
                <c:pt idx="9">
                  <c:v>0.76791674124000242</c:v>
                </c:pt>
                <c:pt idx="10">
                  <c:v>0.85258375932810404</c:v>
                </c:pt>
                <c:pt idx="11">
                  <c:v>0.86166164856039229</c:v>
                </c:pt>
                <c:pt idx="12">
                  <c:v>0.84754317269065793</c:v>
                </c:pt>
                <c:pt idx="13">
                  <c:v>0.85911805434803001</c:v>
                </c:pt>
                <c:pt idx="14">
                  <c:v>0.90589712884017792</c:v>
                </c:pt>
                <c:pt idx="15">
                  <c:v>0.83909472406394281</c:v>
                </c:pt>
                <c:pt idx="16">
                  <c:v>0.81118472249119811</c:v>
                </c:pt>
                <c:pt idx="17">
                  <c:v>0.80521072807188498</c:v>
                </c:pt>
                <c:pt idx="18">
                  <c:v>0.82598977024595732</c:v>
                </c:pt>
                <c:pt idx="19">
                  <c:v>0.7657688367851635</c:v>
                </c:pt>
              </c:numCache>
            </c:numRef>
          </c:xVal>
          <c:yVal>
            <c:numRef>
              <c:f>'21st of month'!$I$252:$I$271</c:f>
              <c:numCache>
                <c:formatCode>General</c:formatCode>
                <c:ptCount val="20"/>
                <c:pt idx="0" formatCode="0">
                  <c:v>-23</c:v>
                </c:pt>
                <c:pt idx="1">
                  <c:v>-26</c:v>
                </c:pt>
                <c:pt idx="2">
                  <c:v>-7</c:v>
                </c:pt>
                <c:pt idx="3">
                  <c:v>-15</c:v>
                </c:pt>
                <c:pt idx="4">
                  <c:v>-11</c:v>
                </c:pt>
                <c:pt idx="5">
                  <c:v>2</c:v>
                </c:pt>
                <c:pt idx="6">
                  <c:v>6</c:v>
                </c:pt>
                <c:pt idx="7">
                  <c:v>-20</c:v>
                </c:pt>
                <c:pt idx="8">
                  <c:v>-3</c:v>
                </c:pt>
                <c:pt idx="9">
                  <c:v>-10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21</c:v>
                </c:pt>
                <c:pt idx="16">
                  <c:v>13</c:v>
                </c:pt>
                <c:pt idx="17">
                  <c:v>11</c:v>
                </c:pt>
                <c:pt idx="18">
                  <c:v>18</c:v>
                </c:pt>
                <c:pt idx="19">
                  <c:v>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07C-4F90-BF7A-AF57BFD84D3F}"/>
            </c:ext>
          </c:extLst>
        </c:ser>
        <c:ser>
          <c:idx val="10"/>
          <c:order val="10"/>
          <c:tx>
            <c:v>Jan 22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month'!$AM$279:$AM$298</c:f>
              <c:numCache>
                <c:formatCode>0.000</c:formatCode>
                <c:ptCount val="20"/>
                <c:pt idx="0">
                  <c:v>0.69928557599675389</c:v>
                </c:pt>
                <c:pt idx="1">
                  <c:v>0.70860636009045153</c:v>
                </c:pt>
                <c:pt idx="2">
                  <c:v>0.76337651170447707</c:v>
                </c:pt>
                <c:pt idx="3">
                  <c:v>0.68452260006822485</c:v>
                </c:pt>
                <c:pt idx="4">
                  <c:v>0.78613312340171571</c:v>
                </c:pt>
                <c:pt idx="5">
                  <c:v>0.79630425584190845</c:v>
                </c:pt>
                <c:pt idx="6">
                  <c:v>0.7879333723766121</c:v>
                </c:pt>
                <c:pt idx="7">
                  <c:v>0.74617059012002096</c:v>
                </c:pt>
                <c:pt idx="8">
                  <c:v>0.71610547152677084</c:v>
                </c:pt>
                <c:pt idx="9">
                  <c:v>0.73861698786701646</c:v>
                </c:pt>
                <c:pt idx="10">
                  <c:v>0.8121627405049453</c:v>
                </c:pt>
                <c:pt idx="11">
                  <c:v>0.84741250590286754</c:v>
                </c:pt>
                <c:pt idx="12">
                  <c:v>0.85606538694283607</c:v>
                </c:pt>
                <c:pt idx="13">
                  <c:v>0.861978307378786</c:v>
                </c:pt>
                <c:pt idx="14">
                  <c:v>0.87261076304959773</c:v>
                </c:pt>
                <c:pt idx="15">
                  <c:v>0.83909472406394281</c:v>
                </c:pt>
                <c:pt idx="16">
                  <c:v>0.83961779360038269</c:v>
                </c:pt>
                <c:pt idx="17">
                  <c:v>0.8251083338067251</c:v>
                </c:pt>
                <c:pt idx="18">
                  <c:v>0.80322517072696198</c:v>
                </c:pt>
                <c:pt idx="19">
                  <c:v>0.77145887703841975</c:v>
                </c:pt>
              </c:numCache>
            </c:numRef>
          </c:xVal>
          <c:yVal>
            <c:numRef>
              <c:f>'21st of month'!$I$279:$I$298</c:f>
              <c:numCache>
                <c:formatCode>General</c:formatCode>
                <c:ptCount val="20"/>
                <c:pt idx="0" formatCode="0">
                  <c:v>-27</c:v>
                </c:pt>
                <c:pt idx="1">
                  <c:v>-24</c:v>
                </c:pt>
                <c:pt idx="2">
                  <c:v>-4</c:v>
                </c:pt>
                <c:pt idx="3">
                  <c:v>-32</c:v>
                </c:pt>
                <c:pt idx="4">
                  <c:v>-7</c:v>
                </c:pt>
                <c:pt idx="5">
                  <c:v>8</c:v>
                </c:pt>
                <c:pt idx="6">
                  <c:v>1</c:v>
                </c:pt>
                <c:pt idx="7">
                  <c:v>-14</c:v>
                </c:pt>
                <c:pt idx="8">
                  <c:v>-22</c:v>
                </c:pt>
                <c:pt idx="9">
                  <c:v>-20</c:v>
                </c:pt>
                <c:pt idx="10">
                  <c:v>9</c:v>
                </c:pt>
                <c:pt idx="11">
                  <c:v>25</c:v>
                </c:pt>
                <c:pt idx="12">
                  <c:v>29</c:v>
                </c:pt>
                <c:pt idx="13">
                  <c:v>29</c:v>
                </c:pt>
                <c:pt idx="14">
                  <c:v>16</c:v>
                </c:pt>
                <c:pt idx="15">
                  <c:v>21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07C-4F90-BF7A-AF57BFD84D3F}"/>
            </c:ext>
          </c:extLst>
        </c:ser>
        <c:ser>
          <c:idx val="11"/>
          <c:order val="11"/>
          <c:tx>
            <c:v>Feb 22 SV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month'!$AM$306:$AM$325</c:f>
              <c:numCache>
                <c:formatCode>0.000</c:formatCode>
                <c:ptCount val="20"/>
                <c:pt idx="0">
                  <c:v>0.69072091480517117</c:v>
                </c:pt>
                <c:pt idx="1">
                  <c:v>0.71432104511354755</c:v>
                </c:pt>
                <c:pt idx="2">
                  <c:v>0.76052961189286228</c:v>
                </c:pt>
                <c:pt idx="3">
                  <c:v>0.69878747560656118</c:v>
                </c:pt>
                <c:pt idx="4">
                  <c:v>0.77723865356629673</c:v>
                </c:pt>
                <c:pt idx="5">
                  <c:v>0.7820953823747393</c:v>
                </c:pt>
                <c:pt idx="6">
                  <c:v>0.81965446885972992</c:v>
                </c:pt>
                <c:pt idx="7">
                  <c:v>0.73460510932618239</c:v>
                </c:pt>
                <c:pt idx="8">
                  <c:v>0.78482360935704609</c:v>
                </c:pt>
                <c:pt idx="9">
                  <c:v>0.77670493777349925</c:v>
                </c:pt>
                <c:pt idx="10">
                  <c:v>0.86701700017831085</c:v>
                </c:pt>
                <c:pt idx="11">
                  <c:v>0.86166164856039229</c:v>
                </c:pt>
                <c:pt idx="12">
                  <c:v>0.85038396560416896</c:v>
                </c:pt>
                <c:pt idx="13">
                  <c:v>0.87055874606862371</c:v>
                </c:pt>
                <c:pt idx="14">
                  <c:v>0.86655791151787942</c:v>
                </c:pt>
                <c:pt idx="15">
                  <c:v>0.84767649181600246</c:v>
                </c:pt>
                <c:pt idx="16">
                  <c:v>0.80834107140145739</c:v>
                </c:pt>
                <c:pt idx="17">
                  <c:v>0.8165811695554519</c:v>
                </c:pt>
                <c:pt idx="18">
                  <c:v>0.79184128452611546</c:v>
                </c:pt>
                <c:pt idx="19">
                  <c:v>0.73162169320268389</c:v>
                </c:pt>
              </c:numCache>
            </c:numRef>
          </c:xVal>
          <c:yVal>
            <c:numRef>
              <c:f>'21st of month'!$I$306:$I$325</c:f>
              <c:numCache>
                <c:formatCode>General</c:formatCode>
                <c:ptCount val="20"/>
                <c:pt idx="0" formatCode="0">
                  <c:v>-30</c:v>
                </c:pt>
                <c:pt idx="1">
                  <c:v>-22</c:v>
                </c:pt>
                <c:pt idx="2">
                  <c:v>-5</c:v>
                </c:pt>
                <c:pt idx="3">
                  <c:v>-27</c:v>
                </c:pt>
                <c:pt idx="4">
                  <c:v>-10</c:v>
                </c:pt>
                <c:pt idx="5">
                  <c:v>3</c:v>
                </c:pt>
                <c:pt idx="6">
                  <c:v>12</c:v>
                </c:pt>
                <c:pt idx="7">
                  <c:v>-18</c:v>
                </c:pt>
                <c:pt idx="8">
                  <c:v>2</c:v>
                </c:pt>
                <c:pt idx="9" formatCode="@">
                  <c:v>-7</c:v>
                </c:pt>
                <c:pt idx="10">
                  <c:v>28</c:v>
                </c:pt>
                <c:pt idx="11">
                  <c:v>30</c:v>
                </c:pt>
                <c:pt idx="12">
                  <c:v>27</c:v>
                </c:pt>
                <c:pt idx="13">
                  <c:v>32</c:v>
                </c:pt>
                <c:pt idx="14">
                  <c:v>14</c:v>
                </c:pt>
                <c:pt idx="15">
                  <c:v>24</c:v>
                </c:pt>
                <c:pt idx="16">
                  <c:v>12</c:v>
                </c:pt>
                <c:pt idx="17">
                  <c:v>15</c:v>
                </c:pt>
                <c:pt idx="18">
                  <c:v>6</c:v>
                </c:pt>
                <c:pt idx="19">
                  <c:v>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07C-4F90-BF7A-AF57BFD84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"/>
          <c:min val="0.60000000000000009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Specific volume, cubic meters per kg dry air</a:t>
                </a:r>
              </a:p>
              <a:p>
                <a:pPr>
                  <a:defRPr/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Some data points shift right because of a higher 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0.1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250E7F-3915-4EBE-A1C3-550903E26849}">
  <sheetPr/>
  <sheetViews>
    <sheetView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7C0539-D955-48E2-AA61-EE3CC7052E20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D1525CF-41B1-49AC-B1D3-757928013294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7B7E3A-7B52-4DA9-AA2B-CC12BA1A3B6E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C7CD16-F767-40B4-8B29-DE0C1C61F4AB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A9A990-3CFB-4737-8205-91C392CC55C0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7469EE-2A0C-446B-9320-E0154EBAD94B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4CCFDA-E076-426E-BD5D-F00D811B1209}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3D3118-F274-4BA9-A7C0-7FA0787636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A6705-E04B-41FA-BC74-333C62D31A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7BB87-6B73-416B-AE9D-2E008C4524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C66450-18EB-4DD6-8F2C-4F8AA52614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981A0-020A-A81A-8D43-F483DEC8DD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112FFD-B372-434D-B265-EDB0A91D48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59D2EE-9CE1-407F-8A47-282ACAF5FF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377A7-7562-46F4-986F-F7C7A3DC7E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uglas%20Lightfoot/Documents/AWORK/FOSSFUEL/IPCC%202007/Energy%20&amp;%20Environment%202019/CO2%20around%20the%20World%20equinox,.%20solstice%20files/Monthly%20spreadshet%20for%2021st%20of%20month%20starting%20April%202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vs Gms kg"/>
      <sheetName val="Enthalpy Total"/>
      <sheetName val="Temp vs Dew"/>
      <sheetName val="Temp vs HR (3)"/>
      <sheetName val="Temp vs HR (2)"/>
      <sheetName val="Temp vs HR"/>
      <sheetName val="Enthalpy Hm"/>
      <sheetName val="Enthalpy Ha"/>
      <sheetName val="Enthalpy Total (2)"/>
      <sheetName val="21st of month"/>
      <sheetName val="30Gms vs T  (2)"/>
      <sheetName val="Calc 100% RH"/>
      <sheetName val="Sheet1"/>
      <sheetName val="30Gms vs T "/>
      <sheetName val="May 21 2021"/>
      <sheetName val="Shee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">
          <cell r="H17">
            <v>-30</v>
          </cell>
          <cell r="U17">
            <v>0.19540119699965813</v>
          </cell>
        </row>
        <row r="18">
          <cell r="H18">
            <v>-29</v>
          </cell>
          <cell r="U18">
            <v>0.18035648229513523</v>
          </cell>
        </row>
        <row r="19">
          <cell r="H19">
            <v>-2</v>
          </cell>
          <cell r="U19">
            <v>2.5677450003507478</v>
          </cell>
        </row>
        <row r="20">
          <cell r="H20">
            <v>-30</v>
          </cell>
          <cell r="U20">
            <v>0.17643691038488282</v>
          </cell>
        </row>
        <row r="21">
          <cell r="H21">
            <v>4</v>
          </cell>
          <cell r="U21">
            <v>1.1001213416668973</v>
          </cell>
        </row>
        <row r="22">
          <cell r="H22">
            <v>7</v>
          </cell>
          <cell r="U22">
            <v>4.7922548374639575</v>
          </cell>
        </row>
        <row r="23">
          <cell r="H23">
            <v>5</v>
          </cell>
          <cell r="U23">
            <v>3.678173558215895</v>
          </cell>
        </row>
        <row r="24">
          <cell r="H24">
            <v>2</v>
          </cell>
          <cell r="U24">
            <v>3.5153401394811321</v>
          </cell>
        </row>
        <row r="25">
          <cell r="H25">
            <v>-2</v>
          </cell>
          <cell r="U25">
            <v>2.1286970301942474</v>
          </cell>
        </row>
        <row r="26">
          <cell r="H26">
            <v>1</v>
          </cell>
          <cell r="U26">
            <v>2.8510135349699226</v>
          </cell>
        </row>
        <row r="27">
          <cell r="H27">
            <v>18</v>
          </cell>
          <cell r="U27">
            <v>2.9887234377960548</v>
          </cell>
        </row>
        <row r="28">
          <cell r="H28">
            <v>27</v>
          </cell>
          <cell r="U28">
            <v>18.873286647189659</v>
          </cell>
        </row>
        <row r="29">
          <cell r="H29">
            <v>29</v>
          </cell>
          <cell r="U29">
            <v>20.953168267976476</v>
          </cell>
        </row>
        <row r="30">
          <cell r="H30">
            <v>31</v>
          </cell>
          <cell r="U30">
            <v>19.286644551626612</v>
          </cell>
        </row>
        <row r="31">
          <cell r="H31">
            <v>11</v>
          </cell>
          <cell r="U31">
            <v>5.478026215435027</v>
          </cell>
        </row>
        <row r="32">
          <cell r="H32">
            <v>20</v>
          </cell>
          <cell r="U32">
            <v>13.802861570406725</v>
          </cell>
        </row>
        <row r="33">
          <cell r="H33">
            <v>18</v>
          </cell>
          <cell r="U33">
            <v>8.2594630899919945</v>
          </cell>
        </row>
        <row r="34">
          <cell r="H34">
            <v>14</v>
          </cell>
          <cell r="U34">
            <v>8.2924033097757999</v>
          </cell>
        </row>
        <row r="35">
          <cell r="H35">
            <v>3</v>
          </cell>
          <cell r="U35">
            <v>3.4350725171446808</v>
          </cell>
        </row>
        <row r="36">
          <cell r="H36">
            <v>-23</v>
          </cell>
          <cell r="U36">
            <v>0.33837561545009809</v>
          </cell>
        </row>
        <row r="43">
          <cell r="U43">
            <v>0.59582012379791116</v>
          </cell>
          <cell r="W43">
            <v>-18</v>
          </cell>
        </row>
        <row r="44">
          <cell r="U44">
            <v>0.97294631011947974</v>
          </cell>
          <cell r="W44">
            <v>-13</v>
          </cell>
        </row>
        <row r="45">
          <cell r="U45">
            <v>2.4192673133967171</v>
          </cell>
          <cell r="W45">
            <v>9</v>
          </cell>
        </row>
        <row r="46">
          <cell r="U46">
            <v>1.2867149327518412</v>
          </cell>
          <cell r="W46">
            <v>-8</v>
          </cell>
        </row>
        <row r="47">
          <cell r="U47">
            <v>3.3023915266308195</v>
          </cell>
          <cell r="W47">
            <v>7</v>
          </cell>
        </row>
        <row r="48">
          <cell r="U48">
            <v>6.0234213207280627</v>
          </cell>
          <cell r="W48">
            <v>12</v>
          </cell>
        </row>
        <row r="49">
          <cell r="U49">
            <v>5.8660724101751276</v>
          </cell>
          <cell r="W49">
            <v>18</v>
          </cell>
        </row>
        <row r="50">
          <cell r="U50">
            <v>4.6309512756374644</v>
          </cell>
          <cell r="W50">
            <v>15</v>
          </cell>
        </row>
        <row r="51">
          <cell r="U51">
            <v>2.9388315156399223</v>
          </cell>
          <cell r="W51">
            <v>-2</v>
          </cell>
        </row>
        <row r="52">
          <cell r="U52">
            <v>1.6635195326104968</v>
          </cell>
          <cell r="W52">
            <v>2</v>
          </cell>
        </row>
        <row r="53">
          <cell r="U53">
            <v>2.6437649104775613</v>
          </cell>
          <cell r="W53">
            <v>39</v>
          </cell>
        </row>
        <row r="54">
          <cell r="U54">
            <v>20.101957198055118</v>
          </cell>
          <cell r="W54">
            <v>31</v>
          </cell>
        </row>
        <row r="55">
          <cell r="U55">
            <v>18.100308855767437</v>
          </cell>
          <cell r="W55">
            <v>25</v>
          </cell>
        </row>
        <row r="56">
          <cell r="U56">
            <v>18.878436796670137</v>
          </cell>
          <cell r="W56">
            <v>32</v>
          </cell>
        </row>
        <row r="57">
          <cell r="U57">
            <v>6.5182025285741423</v>
          </cell>
          <cell r="W57">
            <v>20</v>
          </cell>
        </row>
        <row r="58">
          <cell r="U58">
            <v>13.045207896386112</v>
          </cell>
          <cell r="W58">
            <v>20</v>
          </cell>
        </row>
        <row r="59">
          <cell r="U59">
            <v>5.5876864646561835</v>
          </cell>
          <cell r="W59">
            <v>12</v>
          </cell>
        </row>
        <row r="60">
          <cell r="U60">
            <v>7.5383712797748732</v>
          </cell>
          <cell r="W60">
            <v>11</v>
          </cell>
        </row>
        <row r="61">
          <cell r="U61">
            <v>4.3491501706636599</v>
          </cell>
          <cell r="W61">
            <v>4</v>
          </cell>
        </row>
        <row r="62">
          <cell r="U62">
            <v>6.989369757137974E-2</v>
          </cell>
          <cell r="W62">
            <v>-37</v>
          </cell>
        </row>
        <row r="78">
          <cell r="H78">
            <v>-7</v>
          </cell>
          <cell r="U78">
            <v>1.5311980252260755</v>
          </cell>
        </row>
        <row r="79">
          <cell r="H79">
            <v>-4</v>
          </cell>
          <cell r="U79">
            <v>1.9296502770308646</v>
          </cell>
        </row>
        <row r="80">
          <cell r="H80">
            <v>0</v>
          </cell>
          <cell r="U80">
            <v>3.7960658331511263</v>
          </cell>
        </row>
        <row r="81">
          <cell r="H81">
            <v>16</v>
          </cell>
          <cell r="U81">
            <v>3.0501249519792619</v>
          </cell>
        </row>
        <row r="82">
          <cell r="H82">
            <v>16</v>
          </cell>
          <cell r="U82">
            <v>1.6410279842867743</v>
          </cell>
        </row>
        <row r="83">
          <cell r="H83">
            <v>14</v>
          </cell>
          <cell r="U83">
            <v>6.4722356982561129</v>
          </cell>
        </row>
        <row r="84">
          <cell r="H84">
            <v>16</v>
          </cell>
          <cell r="U84">
            <v>6.9010454368981282</v>
          </cell>
        </row>
        <row r="85">
          <cell r="H85">
            <v>19</v>
          </cell>
          <cell r="U85">
            <v>8.0947183912005176</v>
          </cell>
        </row>
        <row r="86">
          <cell r="H86">
            <v>30</v>
          </cell>
          <cell r="U86">
            <v>10.184863719627861</v>
          </cell>
        </row>
        <row r="87">
          <cell r="H87">
            <v>25</v>
          </cell>
          <cell r="U87">
            <v>15.265964638788864</v>
          </cell>
        </row>
        <row r="88">
          <cell r="H88">
            <v>37</v>
          </cell>
          <cell r="U88">
            <v>4.7609092691704564</v>
          </cell>
        </row>
        <row r="89">
          <cell r="H89">
            <v>24</v>
          </cell>
          <cell r="U89">
            <v>17.856298003532331</v>
          </cell>
        </row>
        <row r="90">
          <cell r="H90">
            <v>23</v>
          </cell>
          <cell r="U90">
            <v>16.545099683888584</v>
          </cell>
        </row>
        <row r="91">
          <cell r="H91">
            <v>27</v>
          </cell>
          <cell r="U91">
            <v>18.005336486330073</v>
          </cell>
        </row>
        <row r="92">
          <cell r="H92">
            <v>14</v>
          </cell>
          <cell r="U92">
            <v>4.5467552283956962</v>
          </cell>
        </row>
        <row r="93">
          <cell r="H93">
            <v>13</v>
          </cell>
          <cell r="U93">
            <v>6.1975375284502316</v>
          </cell>
        </row>
        <row r="94">
          <cell r="H94">
            <v>7</v>
          </cell>
          <cell r="U94">
            <v>5.1102555118152111</v>
          </cell>
        </row>
        <row r="95">
          <cell r="H95">
            <v>5</v>
          </cell>
          <cell r="U95">
            <v>4.7166028225222716</v>
          </cell>
        </row>
        <row r="96">
          <cell r="H96">
            <v>7</v>
          </cell>
          <cell r="U96">
            <v>5.9323856900035556</v>
          </cell>
        </row>
        <row r="97">
          <cell r="H97">
            <v>-33</v>
          </cell>
          <cell r="U97">
            <v>7.3605546922400233E-2</v>
          </cell>
        </row>
        <row r="105">
          <cell r="H105">
            <v>5</v>
          </cell>
          <cell r="U105">
            <v>3.8010891383604268</v>
          </cell>
        </row>
        <row r="106">
          <cell r="H106">
            <v>7</v>
          </cell>
          <cell r="U106">
            <v>5.5084619460573778</v>
          </cell>
        </row>
        <row r="107">
          <cell r="H107">
            <v>12</v>
          </cell>
          <cell r="U107">
            <v>8.781418076287121</v>
          </cell>
        </row>
        <row r="108">
          <cell r="H108">
            <v>12</v>
          </cell>
          <cell r="U108">
            <v>4.9817312330688504</v>
          </cell>
        </row>
        <row r="109">
          <cell r="H109">
            <v>21</v>
          </cell>
          <cell r="U109">
            <v>4.9982364630077649</v>
          </cell>
        </row>
        <row r="110">
          <cell r="H110">
            <v>33</v>
          </cell>
          <cell r="U110">
            <v>11.060290282975945</v>
          </cell>
        </row>
        <row r="111">
          <cell r="H111">
            <v>21</v>
          </cell>
          <cell r="U111">
            <v>9.1597347607537358</v>
          </cell>
        </row>
        <row r="112">
          <cell r="H112">
            <v>21</v>
          </cell>
          <cell r="U112">
            <v>8.8574832394412866</v>
          </cell>
        </row>
        <row r="113">
          <cell r="H113">
            <v>26</v>
          </cell>
          <cell r="U113">
            <v>13.659537940974285</v>
          </cell>
        </row>
        <row r="114">
          <cell r="H114">
            <v>16</v>
          </cell>
          <cell r="U114">
            <v>4.7722792194555153</v>
          </cell>
        </row>
        <row r="115">
          <cell r="H115">
            <v>34</v>
          </cell>
          <cell r="U115">
            <v>3.3549051019877254</v>
          </cell>
        </row>
        <row r="116">
          <cell r="H116">
            <v>27</v>
          </cell>
          <cell r="U116">
            <v>18.873286647189659</v>
          </cell>
        </row>
        <row r="117">
          <cell r="H117">
            <v>27</v>
          </cell>
          <cell r="U117">
            <v>19.746646985716801</v>
          </cell>
        </row>
        <row r="118">
          <cell r="H118">
            <v>25</v>
          </cell>
          <cell r="U118">
            <v>14.910264057921584</v>
          </cell>
        </row>
        <row r="119">
          <cell r="H119">
            <v>8</v>
          </cell>
          <cell r="U119">
            <v>4.7556029236102395</v>
          </cell>
        </row>
        <row r="120">
          <cell r="H120">
            <v>21</v>
          </cell>
          <cell r="U120">
            <v>4.6679926701163392</v>
          </cell>
        </row>
        <row r="121">
          <cell r="H121">
            <v>5</v>
          </cell>
          <cell r="U121">
            <v>4.8822648229575067</v>
          </cell>
        </row>
        <row r="122">
          <cell r="H122">
            <v>8</v>
          </cell>
          <cell r="U122">
            <v>4.1292638336826268</v>
          </cell>
        </row>
        <row r="123">
          <cell r="H123">
            <v>3</v>
          </cell>
          <cell r="U123">
            <v>4.3828199047036733</v>
          </cell>
        </row>
        <row r="124">
          <cell r="H124">
            <v>-18</v>
          </cell>
          <cell r="U124">
            <v>0.29313536920248601</v>
          </cell>
        </row>
        <row r="132">
          <cell r="H132">
            <v>4</v>
          </cell>
          <cell r="U132">
            <v>4.7153683526694845</v>
          </cell>
        </row>
        <row r="133">
          <cell r="H133">
            <v>6</v>
          </cell>
          <cell r="U133">
            <v>5.8459625260787345</v>
          </cell>
        </row>
        <row r="134">
          <cell r="H134">
            <v>9</v>
          </cell>
          <cell r="U134">
            <v>4.3538985791472395</v>
          </cell>
        </row>
        <row r="135">
          <cell r="H135">
            <v>30</v>
          </cell>
          <cell r="U135">
            <v>9.057853739131188</v>
          </cell>
        </row>
        <row r="136">
          <cell r="H136">
            <v>28</v>
          </cell>
          <cell r="U136">
            <v>3.6699834381294059</v>
          </cell>
        </row>
        <row r="137">
          <cell r="H137">
            <v>22</v>
          </cell>
          <cell r="U137">
            <v>7.4250563334878761</v>
          </cell>
        </row>
        <row r="138">
          <cell r="H138">
            <v>24</v>
          </cell>
          <cell r="U138">
            <v>14.721734563166017</v>
          </cell>
        </row>
        <row r="139">
          <cell r="H139">
            <v>25</v>
          </cell>
          <cell r="U139">
            <v>18.411838928389546</v>
          </cell>
        </row>
        <row r="140">
          <cell r="H140">
            <v>23</v>
          </cell>
          <cell r="U140">
            <v>10.108637195442613</v>
          </cell>
        </row>
        <row r="141">
          <cell r="H141">
            <v>27</v>
          </cell>
          <cell r="U141">
            <v>15.09043214136179</v>
          </cell>
        </row>
        <row r="142">
          <cell r="H142">
            <v>39</v>
          </cell>
          <cell r="U142">
            <v>4.4187964312878947</v>
          </cell>
        </row>
        <row r="143">
          <cell r="H143">
            <v>25</v>
          </cell>
          <cell r="U143">
            <v>17.744821291585005</v>
          </cell>
        </row>
        <row r="144">
          <cell r="H144">
            <v>24</v>
          </cell>
          <cell r="U144">
            <v>18.968415423644334</v>
          </cell>
        </row>
        <row r="145">
          <cell r="H145">
            <v>26</v>
          </cell>
          <cell r="U145">
            <v>17.828795989623259</v>
          </cell>
        </row>
        <row r="146">
          <cell r="H146">
            <v>18</v>
          </cell>
          <cell r="U146">
            <v>6.1603187177547909</v>
          </cell>
        </row>
        <row r="147">
          <cell r="H147">
            <v>7</v>
          </cell>
          <cell r="U147">
            <v>5.0788205323280025</v>
          </cell>
        </row>
        <row r="148">
          <cell r="H148">
            <v>10</v>
          </cell>
          <cell r="U148">
            <v>5.4257192145150324</v>
          </cell>
        </row>
        <row r="149">
          <cell r="H149">
            <v>8</v>
          </cell>
          <cell r="U149">
            <v>5.5403438049307825</v>
          </cell>
        </row>
        <row r="150">
          <cell r="H150">
            <v>3</v>
          </cell>
          <cell r="U150">
            <v>4.3828199047036733</v>
          </cell>
        </row>
        <row r="151">
          <cell r="H151">
            <v>-27</v>
          </cell>
          <cell r="U151">
            <v>9.5856846969889831E-2</v>
          </cell>
        </row>
        <row r="159">
          <cell r="H159">
            <v>4</v>
          </cell>
          <cell r="U159">
            <v>5.0731834599057999</v>
          </cell>
        </row>
        <row r="160">
          <cell r="H160">
            <v>9</v>
          </cell>
          <cell r="U160">
            <v>6.4652871904359248</v>
          </cell>
        </row>
        <row r="161">
          <cell r="H161">
            <v>6</v>
          </cell>
          <cell r="U161">
            <v>4.3606723457007233</v>
          </cell>
        </row>
        <row r="162">
          <cell r="H162">
            <v>14</v>
          </cell>
          <cell r="U162">
            <v>6.6926853548010508</v>
          </cell>
        </row>
        <row r="163">
          <cell r="H163">
            <v>22</v>
          </cell>
          <cell r="U163">
            <v>3.7637873610678159</v>
          </cell>
        </row>
        <row r="164">
          <cell r="H164">
            <v>19</v>
          </cell>
          <cell r="U164">
            <v>9.3518582234284473</v>
          </cell>
        </row>
        <row r="165">
          <cell r="H165">
            <v>22</v>
          </cell>
          <cell r="U165">
            <v>11.802407286416658</v>
          </cell>
        </row>
        <row r="166">
          <cell r="H166">
            <v>20</v>
          </cell>
          <cell r="U166">
            <v>14.093936274240782</v>
          </cell>
        </row>
        <row r="167">
          <cell r="H167">
            <v>28</v>
          </cell>
          <cell r="U167">
            <v>17.136092541868599</v>
          </cell>
        </row>
        <row r="168">
          <cell r="H168">
            <v>20</v>
          </cell>
          <cell r="U168">
            <v>7.9755135391102652</v>
          </cell>
        </row>
        <row r="169">
          <cell r="H169">
            <v>36</v>
          </cell>
          <cell r="U169">
            <v>4.127498084686696</v>
          </cell>
        </row>
        <row r="170">
          <cell r="H170">
            <v>26</v>
          </cell>
          <cell r="U170">
            <v>18.864073789734075</v>
          </cell>
        </row>
        <row r="171">
          <cell r="H171">
            <v>25</v>
          </cell>
          <cell r="U171">
            <v>19.136820610851025</v>
          </cell>
        </row>
        <row r="172">
          <cell r="H172">
            <v>25</v>
          </cell>
          <cell r="U172">
            <v>17.603770274018451</v>
          </cell>
        </row>
        <row r="173">
          <cell r="H173">
            <v>10</v>
          </cell>
          <cell r="U173">
            <v>6.1887559149368023</v>
          </cell>
        </row>
        <row r="174">
          <cell r="H174">
            <v>10</v>
          </cell>
          <cell r="U174">
            <v>6.7030515377691637</v>
          </cell>
        </row>
        <row r="175">
          <cell r="H175">
            <v>16</v>
          </cell>
          <cell r="U175">
            <v>5.6605800033481346</v>
          </cell>
        </row>
        <row r="176">
          <cell r="H176">
            <v>11</v>
          </cell>
          <cell r="U176">
            <v>4.895690638680767</v>
          </cell>
        </row>
        <row r="177">
          <cell r="H177">
            <v>0</v>
          </cell>
          <cell r="U177">
            <v>3.681509788884719</v>
          </cell>
        </row>
        <row r="178">
          <cell r="H178">
            <v>-33</v>
          </cell>
          <cell r="U178">
            <v>8.7301524270429975E-2</v>
          </cell>
        </row>
        <row r="186">
          <cell r="H186">
            <v>-4</v>
          </cell>
          <cell r="U186">
            <v>2.5000162499424037</v>
          </cell>
        </row>
        <row r="187">
          <cell r="H187">
            <v>2</v>
          </cell>
          <cell r="U187">
            <v>3.472903735976951</v>
          </cell>
        </row>
        <row r="188">
          <cell r="H188">
            <v>3</v>
          </cell>
          <cell r="U188">
            <v>3.245867103492639</v>
          </cell>
        </row>
        <row r="189">
          <cell r="H189">
            <v>3</v>
          </cell>
          <cell r="U189">
            <v>3.2501127152137328</v>
          </cell>
        </row>
        <row r="190">
          <cell r="H190">
            <v>15</v>
          </cell>
          <cell r="U190">
            <v>2.4215134404516685</v>
          </cell>
        </row>
        <row r="191">
          <cell r="H191">
            <v>24</v>
          </cell>
          <cell r="U191">
            <v>6.8851896949410936</v>
          </cell>
        </row>
        <row r="192">
          <cell r="H192">
            <v>14</v>
          </cell>
          <cell r="U192">
            <v>9.1325556573802658</v>
          </cell>
        </row>
        <row r="193">
          <cell r="H193">
            <v>17</v>
          </cell>
          <cell r="U193">
            <v>10.248803890416054</v>
          </cell>
        </row>
        <row r="194">
          <cell r="H194">
            <v>19</v>
          </cell>
          <cell r="U194">
            <v>8.9979010421531456</v>
          </cell>
        </row>
        <row r="195">
          <cell r="H195">
            <v>13</v>
          </cell>
          <cell r="U195">
            <v>6.8291090433759427</v>
          </cell>
        </row>
        <row r="196">
          <cell r="H196">
            <v>31</v>
          </cell>
          <cell r="U196">
            <v>3.6846040477921909</v>
          </cell>
        </row>
        <row r="197">
          <cell r="H197">
            <v>25</v>
          </cell>
          <cell r="U197">
            <v>17.537489947038093</v>
          </cell>
        </row>
        <row r="198">
          <cell r="H198">
            <v>28</v>
          </cell>
          <cell r="U198">
            <v>19.484987035602472</v>
          </cell>
        </row>
        <row r="199">
          <cell r="H199">
            <v>25</v>
          </cell>
          <cell r="U199">
            <v>17.603770274018451</v>
          </cell>
        </row>
        <row r="200">
          <cell r="H200">
            <v>10</v>
          </cell>
          <cell r="U200">
            <v>6.8473756946902045</v>
          </cell>
        </row>
        <row r="201">
          <cell r="H201">
            <v>9</v>
          </cell>
          <cell r="U201">
            <v>6.69911607709229</v>
          </cell>
        </row>
        <row r="202">
          <cell r="H202">
            <v>20</v>
          </cell>
          <cell r="U202">
            <v>6.1204606442113718</v>
          </cell>
        </row>
        <row r="203">
          <cell r="H203">
            <v>14</v>
          </cell>
          <cell r="U203">
            <v>4.3686054518665642</v>
          </cell>
        </row>
        <row r="204">
          <cell r="H204">
            <v>8</v>
          </cell>
          <cell r="U204">
            <v>6.4915768723531038</v>
          </cell>
        </row>
        <row r="205">
          <cell r="H205">
            <v>-20</v>
          </cell>
          <cell r="U205">
            <v>0.31247684750681254</v>
          </cell>
        </row>
        <row r="213">
          <cell r="H213">
            <v>-5</v>
          </cell>
          <cell r="U213">
            <v>2.1199795266121124</v>
          </cell>
        </row>
        <row r="214">
          <cell r="H214">
            <v>-10</v>
          </cell>
          <cell r="U214">
            <v>1.403673222972976</v>
          </cell>
        </row>
        <row r="215">
          <cell r="H215">
            <v>1</v>
          </cell>
          <cell r="U215">
            <v>2.6070377700407765</v>
          </cell>
        </row>
        <row r="216">
          <cell r="H216">
            <v>0</v>
          </cell>
          <cell r="U216">
            <v>3.2660957866214853</v>
          </cell>
        </row>
        <row r="217">
          <cell r="H217">
            <v>10</v>
          </cell>
          <cell r="U217">
            <v>2.6956830685790409</v>
          </cell>
        </row>
        <row r="218">
          <cell r="H218">
            <v>16</v>
          </cell>
          <cell r="U218">
            <v>6.9139750712179344</v>
          </cell>
        </row>
        <row r="219">
          <cell r="H219">
            <v>14</v>
          </cell>
          <cell r="U219">
            <v>9.8541190840600947</v>
          </cell>
        </row>
        <row r="220">
          <cell r="H220">
            <v>-1</v>
          </cell>
          <cell r="U220">
            <v>3.0125173053133341</v>
          </cell>
        </row>
        <row r="221">
          <cell r="H221">
            <v>10</v>
          </cell>
          <cell r="U221">
            <v>7.2495308359470165</v>
          </cell>
        </row>
        <row r="222">
          <cell r="H222">
            <v>8</v>
          </cell>
          <cell r="U222">
            <v>3.9085931073245583</v>
          </cell>
        </row>
        <row r="223">
          <cell r="H223">
            <v>28</v>
          </cell>
          <cell r="U223">
            <v>6.2238444296344948</v>
          </cell>
        </row>
        <row r="224">
          <cell r="H224">
            <v>27</v>
          </cell>
          <cell r="U224">
            <v>20.046876204926896</v>
          </cell>
        </row>
        <row r="225">
          <cell r="H225">
            <v>26</v>
          </cell>
          <cell r="U225">
            <v>19.242657109315747</v>
          </cell>
        </row>
        <row r="226">
          <cell r="H226">
            <v>27</v>
          </cell>
          <cell r="U226">
            <v>18.005336486330073</v>
          </cell>
        </row>
        <row r="227">
          <cell r="H227">
            <v>22</v>
          </cell>
          <cell r="U227">
            <v>7.025883474655946</v>
          </cell>
        </row>
        <row r="228">
          <cell r="H228">
            <v>18</v>
          </cell>
          <cell r="U228">
            <v>11.352428587474279</v>
          </cell>
        </row>
        <row r="229">
          <cell r="H229">
            <v>16</v>
          </cell>
          <cell r="U229">
            <v>8.5296839204495249</v>
          </cell>
        </row>
        <row r="230">
          <cell r="H230">
            <v>7</v>
          </cell>
          <cell r="U230">
            <v>5.6113085504734972</v>
          </cell>
        </row>
        <row r="231">
          <cell r="H231">
            <v>13</v>
          </cell>
          <cell r="U231">
            <v>3.1599908926377762</v>
          </cell>
        </row>
        <row r="232">
          <cell r="H232">
            <v>-17</v>
          </cell>
          <cell r="U232">
            <v>0.551100318232422</v>
          </cell>
        </row>
        <row r="240">
          <cell r="H240">
            <v>-25</v>
          </cell>
          <cell r="U240">
            <v>0.29786494844777112</v>
          </cell>
        </row>
        <row r="241">
          <cell r="H241">
            <v>-26</v>
          </cell>
          <cell r="U241">
            <v>0.25907350726190548</v>
          </cell>
        </row>
        <row r="242">
          <cell r="H242">
            <v>-4</v>
          </cell>
          <cell r="U242">
            <v>1.8421865304924749</v>
          </cell>
        </row>
        <row r="243">
          <cell r="H243">
            <v>-27</v>
          </cell>
          <cell r="U243">
            <v>0.24976085798891887</v>
          </cell>
        </row>
        <row r="244">
          <cell r="H244">
            <v>-7</v>
          </cell>
          <cell r="U244">
            <v>0.71837359432340508</v>
          </cell>
        </row>
        <row r="245">
          <cell r="H245">
            <v>3</v>
          </cell>
          <cell r="U245">
            <v>4.6130602538689836</v>
          </cell>
        </row>
        <row r="246">
          <cell r="H246">
            <v>9</v>
          </cell>
          <cell r="U246">
            <v>6.238177122418473</v>
          </cell>
        </row>
        <row r="247">
          <cell r="H247">
            <v>-7</v>
          </cell>
          <cell r="U247">
            <v>1.8712564213855158</v>
          </cell>
        </row>
        <row r="248">
          <cell r="H248">
            <v>5</v>
          </cell>
          <cell r="U248">
            <v>4.3634633921748831</v>
          </cell>
        </row>
        <row r="249">
          <cell r="H249">
            <v>0</v>
          </cell>
          <cell r="U249">
            <v>2.1423987030467919</v>
          </cell>
        </row>
        <row r="250">
          <cell r="H250">
            <v>28</v>
          </cell>
          <cell r="U250">
            <v>4.7765426798028168</v>
          </cell>
        </row>
        <row r="251">
          <cell r="H251">
            <v>25</v>
          </cell>
          <cell r="U251">
            <v>17.744821291585005</v>
          </cell>
        </row>
        <row r="252">
          <cell r="H252">
            <v>27</v>
          </cell>
          <cell r="U252">
            <v>18.111571383800698</v>
          </cell>
        </row>
        <row r="253">
          <cell r="H253">
            <v>28</v>
          </cell>
          <cell r="U253">
            <v>16.886132264577711</v>
          </cell>
        </row>
        <row r="254">
          <cell r="H254">
            <v>27</v>
          </cell>
          <cell r="U254">
            <v>7.5892283634474413</v>
          </cell>
        </row>
        <row r="255">
          <cell r="H255">
            <v>21</v>
          </cell>
          <cell r="U255">
            <v>12.927348715887131</v>
          </cell>
        </row>
        <row r="256">
          <cell r="H256">
            <v>12</v>
          </cell>
          <cell r="U256">
            <v>7.1773580821645346</v>
          </cell>
        </row>
        <row r="257">
          <cell r="H257">
            <v>11</v>
          </cell>
          <cell r="U257">
            <v>7.1239846671402995</v>
          </cell>
        </row>
        <row r="258">
          <cell r="H258">
            <v>11</v>
          </cell>
          <cell r="U258">
            <v>3.0131469833823168</v>
          </cell>
        </row>
        <row r="259">
          <cell r="H259">
            <v>-9</v>
          </cell>
          <cell r="U259">
            <v>0.84218469327506706</v>
          </cell>
        </row>
        <row r="267">
          <cell r="H267">
            <v>-23</v>
          </cell>
          <cell r="U267">
            <v>0.3344755871376599</v>
          </cell>
        </row>
        <row r="268">
          <cell r="H268">
            <v>-26</v>
          </cell>
          <cell r="U268">
            <v>0.21292133547003528</v>
          </cell>
        </row>
        <row r="269">
          <cell r="H269">
            <v>-7</v>
          </cell>
          <cell r="U269">
            <v>1.6540500652347701</v>
          </cell>
        </row>
        <row r="270">
          <cell r="H270">
            <v>-15</v>
          </cell>
          <cell r="U270">
            <v>0.8597764259473909</v>
          </cell>
        </row>
        <row r="271">
          <cell r="H271">
            <v>-11</v>
          </cell>
          <cell r="U271">
            <v>1.0565453157904858</v>
          </cell>
        </row>
        <row r="272">
          <cell r="H272">
            <v>2</v>
          </cell>
          <cell r="U272">
            <v>1.0130392432451361</v>
          </cell>
        </row>
        <row r="273">
          <cell r="H273">
            <v>6</v>
          </cell>
          <cell r="U273">
            <v>5.0721188605164587</v>
          </cell>
        </row>
        <row r="274">
          <cell r="H274">
            <v>-20</v>
          </cell>
          <cell r="U274">
            <v>0.26558536140092404</v>
          </cell>
        </row>
        <row r="275">
          <cell r="H275">
            <v>-3</v>
          </cell>
          <cell r="U275">
            <v>1.5110541956698662</v>
          </cell>
        </row>
        <row r="276">
          <cell r="H276">
            <v>-10</v>
          </cell>
          <cell r="U276">
            <v>1.4563975218187282</v>
          </cell>
        </row>
        <row r="277">
          <cell r="H277">
            <v>23</v>
          </cell>
          <cell r="U277">
            <v>3.8981904176363908</v>
          </cell>
        </row>
        <row r="278">
          <cell r="H278">
            <v>30</v>
          </cell>
          <cell r="U278">
            <v>21.189289268815635</v>
          </cell>
        </row>
        <row r="279">
          <cell r="H279">
            <v>26</v>
          </cell>
          <cell r="U279">
            <v>18.582072293385206</v>
          </cell>
        </row>
        <row r="280">
          <cell r="H280">
            <v>28</v>
          </cell>
          <cell r="U280">
            <v>17.630337044873649</v>
          </cell>
        </row>
        <row r="281">
          <cell r="H281">
            <v>27</v>
          </cell>
          <cell r="U281">
            <v>8.3102246852320274</v>
          </cell>
        </row>
        <row r="282">
          <cell r="H282">
            <v>21</v>
          </cell>
          <cell r="U282">
            <v>12.927348715887131</v>
          </cell>
        </row>
        <row r="283">
          <cell r="H283">
            <v>13</v>
          </cell>
          <cell r="U283">
            <v>4.5610748634134364</v>
          </cell>
        </row>
        <row r="284">
          <cell r="H284">
            <v>11</v>
          </cell>
          <cell r="U284">
            <v>8.2025265453748606</v>
          </cell>
        </row>
        <row r="285">
          <cell r="H285">
            <v>18</v>
          </cell>
          <cell r="U285">
            <v>5.9186371357116148</v>
          </cell>
        </row>
        <row r="286">
          <cell r="H286">
            <v>-3</v>
          </cell>
          <cell r="U286">
            <v>2.1814152237416171</v>
          </cell>
        </row>
        <row r="294">
          <cell r="H294">
            <v>-27</v>
          </cell>
          <cell r="U294">
            <v>0.31405699754129363</v>
          </cell>
        </row>
        <row r="295">
          <cell r="H295">
            <v>-24</v>
          </cell>
          <cell r="U295">
            <v>0.28168261454333898</v>
          </cell>
        </row>
        <row r="296">
          <cell r="H296">
            <v>-4</v>
          </cell>
          <cell r="U296">
            <v>1.9780722072841808</v>
          </cell>
        </row>
        <row r="297">
          <cell r="H297">
            <v>-32</v>
          </cell>
          <cell r="U297">
            <v>0.14686374774596578</v>
          </cell>
        </row>
        <row r="298">
          <cell r="H298">
            <v>-7</v>
          </cell>
          <cell r="U298">
            <v>0.89277474100234389</v>
          </cell>
        </row>
        <row r="299">
          <cell r="H299">
            <v>8</v>
          </cell>
          <cell r="U299">
            <v>5.3358269403449317</v>
          </cell>
        </row>
        <row r="300">
          <cell r="H300">
            <v>1</v>
          </cell>
          <cell r="U300">
            <v>2.1032555963995798</v>
          </cell>
        </row>
        <row r="301">
          <cell r="H301">
            <v>-14</v>
          </cell>
          <cell r="U301">
            <v>0.43202685073389296</v>
          </cell>
        </row>
        <row r="302">
          <cell r="H302">
            <v>-22</v>
          </cell>
          <cell r="U302">
            <v>0.43370263476799009</v>
          </cell>
        </row>
        <row r="303">
          <cell r="H303">
            <v>-20</v>
          </cell>
          <cell r="U303">
            <v>0.48593110619162211</v>
          </cell>
        </row>
        <row r="304">
          <cell r="H304">
            <v>9</v>
          </cell>
          <cell r="U304">
            <v>2.4548931320389262</v>
          </cell>
        </row>
        <row r="305">
          <cell r="H305">
            <v>25</v>
          </cell>
          <cell r="U305">
            <v>17.537489947038093</v>
          </cell>
        </row>
        <row r="306">
          <cell r="H306">
            <v>29</v>
          </cell>
          <cell r="U306">
            <v>18.06075899637105</v>
          </cell>
        </row>
        <row r="307">
          <cell r="H307">
            <v>29</v>
          </cell>
          <cell r="U307">
            <v>21.901562986942672</v>
          </cell>
        </row>
        <row r="308">
          <cell r="H308">
            <v>16</v>
          </cell>
          <cell r="U308">
            <v>3.7237195914613159</v>
          </cell>
        </row>
        <row r="309">
          <cell r="H309">
            <v>21</v>
          </cell>
          <cell r="U309">
            <v>12.12373099578285</v>
          </cell>
        </row>
        <row r="310">
          <cell r="H310">
            <v>23</v>
          </cell>
          <cell r="U310">
            <v>7.5474399750163741</v>
          </cell>
        </row>
        <row r="311">
          <cell r="H311">
            <v>18</v>
          </cell>
          <cell r="U311">
            <v>7.7340477768072562</v>
          </cell>
        </row>
        <row r="312">
          <cell r="H312">
            <v>10</v>
          </cell>
          <cell r="U312">
            <v>7.1313042740649646</v>
          </cell>
        </row>
        <row r="313">
          <cell r="H313">
            <v>-1</v>
          </cell>
          <cell r="U313">
            <v>1.0781779436488019</v>
          </cell>
        </row>
        <row r="321">
          <cell r="H321">
            <v>-30</v>
          </cell>
          <cell r="U321">
            <v>0.16243335147298973</v>
          </cell>
        </row>
        <row r="322">
          <cell r="H322">
            <v>-22</v>
          </cell>
          <cell r="U322">
            <v>0.37983519927372389</v>
          </cell>
        </row>
        <row r="323">
          <cell r="H323">
            <v>-5</v>
          </cell>
          <cell r="U323">
            <v>2.2905865946183348</v>
          </cell>
        </row>
        <row r="324">
          <cell r="H324">
            <v>-27</v>
          </cell>
          <cell r="U324">
            <v>0.19530870597659575</v>
          </cell>
        </row>
        <row r="325">
          <cell r="H325">
            <v>-10</v>
          </cell>
          <cell r="U325">
            <v>1.1384177310993069</v>
          </cell>
        </row>
        <row r="326">
          <cell r="H326">
            <v>3</v>
          </cell>
          <cell r="U326">
            <v>4.4234330016201193</v>
          </cell>
        </row>
        <row r="327">
          <cell r="H327">
            <v>12</v>
          </cell>
          <cell r="U327">
            <v>3.4406697275795639</v>
          </cell>
        </row>
        <row r="328">
          <cell r="H328">
            <v>-18</v>
          </cell>
          <cell r="U328">
            <v>0.59585584403206504</v>
          </cell>
        </row>
        <row r="329">
          <cell r="H329">
            <v>2</v>
          </cell>
          <cell r="U329">
            <v>3.1272514538153509</v>
          </cell>
        </row>
        <row r="330">
          <cell r="H330">
            <v>-7</v>
          </cell>
          <cell r="U330">
            <v>1.5507132161885055</v>
          </cell>
        </row>
        <row r="331">
          <cell r="H331">
            <v>28</v>
          </cell>
          <cell r="U331">
            <v>2.1404036400789841</v>
          </cell>
        </row>
        <row r="332">
          <cell r="H332">
            <v>30</v>
          </cell>
          <cell r="U332">
            <v>20.067599947480716</v>
          </cell>
        </row>
        <row r="333">
          <cell r="H333">
            <v>27</v>
          </cell>
          <cell r="U333">
            <v>18.3446432970029</v>
          </cell>
        </row>
        <row r="334">
          <cell r="H334">
            <v>32</v>
          </cell>
          <cell r="U334">
            <v>15.756392064775605</v>
          </cell>
        </row>
        <row r="335">
          <cell r="H335">
            <v>14</v>
          </cell>
          <cell r="U335">
            <v>7.4358256086543468</v>
          </cell>
        </row>
        <row r="336">
          <cell r="H336">
            <v>24</v>
          </cell>
          <cell r="U336">
            <v>9.9805332543569172</v>
          </cell>
        </row>
        <row r="337">
          <cell r="H337">
            <v>12</v>
          </cell>
          <cell r="U337">
            <v>3.9183915455296745</v>
          </cell>
        </row>
        <row r="338">
          <cell r="H338">
            <v>15</v>
          </cell>
          <cell r="U338">
            <v>9.2873522868494085</v>
          </cell>
        </row>
        <row r="339">
          <cell r="H339">
            <v>6</v>
          </cell>
          <cell r="U339">
            <v>4.7121690769089142</v>
          </cell>
        </row>
        <row r="340">
          <cell r="H340">
            <v>-15</v>
          </cell>
          <cell r="U340">
            <v>0.3981328298036278</v>
          </cell>
        </row>
      </sheetData>
      <sheetData sheetId="10" refreshError="1"/>
      <sheetData sheetId="11">
        <row r="7">
          <cell r="I7">
            <v>-50</v>
          </cell>
          <cell r="X7">
            <v>2.4639243270917995E-2</v>
          </cell>
        </row>
        <row r="8">
          <cell r="I8">
            <v>-45</v>
          </cell>
          <cell r="X8">
            <v>4.5061333624376559E-2</v>
          </cell>
        </row>
        <row r="9">
          <cell r="I9">
            <v>-40</v>
          </cell>
          <cell r="X9">
            <v>8.0313820928549093E-2</v>
          </cell>
        </row>
        <row r="10">
          <cell r="I10">
            <v>-35</v>
          </cell>
          <cell r="X10">
            <v>0.1397279717057531</v>
          </cell>
        </row>
        <row r="11">
          <cell r="I11">
            <v>-30</v>
          </cell>
          <cell r="X11">
            <v>0.23764471538467943</v>
          </cell>
        </row>
        <row r="12">
          <cell r="I12">
            <v>-25</v>
          </cell>
          <cell r="X12">
            <v>0.39566212651869459</v>
          </cell>
        </row>
        <row r="13">
          <cell r="I13">
            <v>-20</v>
          </cell>
          <cell r="X13">
            <v>0.64570482653754313</v>
          </cell>
        </row>
        <row r="14">
          <cell r="I14">
            <v>-15</v>
          </cell>
          <cell r="X14">
            <v>1.0341599664169383</v>
          </cell>
        </row>
        <row r="15">
          <cell r="I15">
            <v>-10</v>
          </cell>
          <cell r="X15">
            <v>1.6273962107498294</v>
          </cell>
        </row>
        <row r="16">
          <cell r="I16">
            <v>-5</v>
          </cell>
          <cell r="X16">
            <v>2.5190903950715096</v>
          </cell>
        </row>
        <row r="17">
          <cell r="I17">
            <v>0</v>
          </cell>
          <cell r="X17">
            <v>3.8396448926060822</v>
          </cell>
        </row>
        <row r="18">
          <cell r="I18">
            <v>5</v>
          </cell>
          <cell r="X18">
            <v>5.4959088755872987</v>
          </cell>
        </row>
        <row r="19">
          <cell r="I19">
            <v>10</v>
          </cell>
          <cell r="X19">
            <v>7.7633747311016483</v>
          </cell>
        </row>
        <row r="20">
          <cell r="I20">
            <v>15</v>
          </cell>
          <cell r="X20">
            <v>10.834956226669783</v>
          </cell>
        </row>
        <row r="21">
          <cell r="I21">
            <v>20</v>
          </cell>
          <cell r="X21">
            <v>14.956834668823545</v>
          </cell>
        </row>
        <row r="22">
          <cell r="I22">
            <v>25</v>
          </cell>
          <cell r="X22">
            <v>20.444538879514848</v>
          </cell>
        </row>
        <row r="23">
          <cell r="I23">
            <v>30</v>
          </cell>
          <cell r="X23">
            <v>27.705061282111586</v>
          </cell>
        </row>
      </sheetData>
      <sheetData sheetId="12"/>
      <sheetData sheetId="13" refreshError="1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srl.noaa.gov/gmd/ccgg/trends/monthly.html" TargetMode="External"/><Relationship Id="rId2" Type="http://schemas.openxmlformats.org/officeDocument/2006/relationships/hyperlink" Target="https://www.convertunits.com/from/moles%20CO2/to/grams" TargetMode="External"/><Relationship Id="rId1" Type="http://schemas.openxmlformats.org/officeDocument/2006/relationships/hyperlink" Target="https://gml.noaa.gov/ccgg/about/co2_measurements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374"/>
  <sheetViews>
    <sheetView tabSelected="1" zoomScaleNormal="100" zoomScaleSheetLayoutView="100" workbookViewId="0">
      <selection activeCell="B1" sqref="B1"/>
    </sheetView>
  </sheetViews>
  <sheetFormatPr defaultRowHeight="15" x14ac:dyDescent="0.25"/>
  <cols>
    <col min="1" max="1" width="3.7109375" customWidth="1"/>
    <col min="2" max="2" width="22.28515625" customWidth="1"/>
    <col min="3" max="4" width="27" customWidth="1"/>
    <col min="5" max="5" width="13.140625" bestFit="1" customWidth="1"/>
    <col min="6" max="6" width="10.7109375" customWidth="1"/>
    <col min="7" max="7" width="11.28515625" customWidth="1"/>
    <col min="8" max="8" width="12.7109375" customWidth="1"/>
    <col min="9" max="9" width="13.7109375" bestFit="1" customWidth="1"/>
    <col min="10" max="10" width="10.140625" bestFit="1" customWidth="1"/>
    <col min="11" max="11" width="16.85546875" customWidth="1"/>
    <col min="13" max="13" width="11.140625" customWidth="1"/>
    <col min="16" max="16" width="14.5703125" customWidth="1"/>
    <col min="18" max="18" width="2.5703125" customWidth="1"/>
    <col min="19" max="19" width="13.28515625" customWidth="1"/>
    <col min="20" max="20" width="2.42578125" customWidth="1"/>
    <col min="25" max="25" width="3" customWidth="1"/>
    <col min="27" max="27" width="11.5703125" bestFit="1" customWidth="1"/>
    <col min="31" max="31" width="3" customWidth="1"/>
    <col min="32" max="32" width="9.28515625" customWidth="1"/>
    <col min="36" max="36" width="3.28515625" customWidth="1"/>
    <col min="39" max="39" width="10.7109375" customWidth="1"/>
  </cols>
  <sheetData>
    <row r="1" spans="1:39" x14ac:dyDescent="0.25">
      <c r="A1" s="1" t="s">
        <v>174</v>
      </c>
      <c r="E1" t="s">
        <v>219</v>
      </c>
      <c r="I1" t="s">
        <v>175</v>
      </c>
    </row>
    <row r="2" spans="1:39" x14ac:dyDescent="0.25">
      <c r="A2" t="s">
        <v>73</v>
      </c>
      <c r="B2" s="30"/>
      <c r="E2" s="33"/>
      <c r="F2" s="33"/>
      <c r="G2" t="s">
        <v>139</v>
      </c>
      <c r="J2" t="s">
        <v>76</v>
      </c>
      <c r="L2" s="80" t="s">
        <v>138</v>
      </c>
      <c r="M2" s="57"/>
      <c r="N2" s="57"/>
      <c r="O2" s="58"/>
      <c r="Q2" t="s">
        <v>197</v>
      </c>
      <c r="V2" s="128" t="s">
        <v>198</v>
      </c>
    </row>
    <row r="3" spans="1:39" x14ac:dyDescent="0.25">
      <c r="E3" s="33"/>
      <c r="L3" s="59" t="s">
        <v>113</v>
      </c>
      <c r="M3" s="60"/>
      <c r="N3" s="60" t="s">
        <v>117</v>
      </c>
      <c r="O3" s="61" t="s">
        <v>136</v>
      </c>
      <c r="S3" s="89" t="s">
        <v>97</v>
      </c>
    </row>
    <row r="4" spans="1:39" x14ac:dyDescent="0.25">
      <c r="A4" t="s">
        <v>172</v>
      </c>
      <c r="F4" s="33"/>
      <c r="L4" s="59" t="s">
        <v>114</v>
      </c>
      <c r="M4" s="60"/>
      <c r="N4" s="60" t="s">
        <v>118</v>
      </c>
      <c r="O4" s="61" t="s">
        <v>136</v>
      </c>
      <c r="S4" s="96" t="s">
        <v>178</v>
      </c>
    </row>
    <row r="5" spans="1:39" x14ac:dyDescent="0.25">
      <c r="A5" t="s">
        <v>173</v>
      </c>
      <c r="B5" s="60"/>
      <c r="C5" s="60"/>
      <c r="D5" s="60"/>
      <c r="E5" s="60"/>
      <c r="F5" s="110"/>
      <c r="I5" s="1"/>
      <c r="L5" s="59" t="s">
        <v>116</v>
      </c>
      <c r="M5" s="60"/>
      <c r="N5" s="60" t="s">
        <v>117</v>
      </c>
      <c r="O5" s="61" t="s">
        <v>135</v>
      </c>
      <c r="Q5" s="85" t="s">
        <v>140</v>
      </c>
      <c r="S5" s="98" t="s">
        <v>179</v>
      </c>
    </row>
    <row r="6" spans="1:39" x14ac:dyDescent="0.25">
      <c r="E6" s="25"/>
      <c r="L6" s="62" t="s">
        <v>115</v>
      </c>
      <c r="M6" s="5"/>
      <c r="N6" s="5" t="s">
        <v>118</v>
      </c>
      <c r="O6" s="15" t="s">
        <v>135</v>
      </c>
      <c r="Q6" s="86" t="s">
        <v>134</v>
      </c>
      <c r="S6" s="98" t="s">
        <v>143</v>
      </c>
      <c r="AL6" s="116" t="s">
        <v>159</v>
      </c>
    </row>
    <row r="7" spans="1:39" x14ac:dyDescent="0.25">
      <c r="A7" s="35" t="s">
        <v>137</v>
      </c>
      <c r="B7" s="27"/>
      <c r="C7" s="27"/>
      <c r="D7" s="27"/>
      <c r="E7" s="93" t="s">
        <v>177</v>
      </c>
      <c r="F7" s="93"/>
      <c r="G7" s="93"/>
      <c r="H7" s="93"/>
      <c r="L7" s="2"/>
      <c r="N7" s="51"/>
      <c r="O7" s="52"/>
      <c r="P7" s="52"/>
      <c r="Q7" s="86" t="s">
        <v>141</v>
      </c>
      <c r="S7" s="98" t="s">
        <v>142</v>
      </c>
      <c r="U7" s="95"/>
      <c r="Z7" t="s">
        <v>180</v>
      </c>
      <c r="AC7" s="38" t="s">
        <v>144</v>
      </c>
      <c r="AD7" s="96" t="s">
        <v>144</v>
      </c>
      <c r="AH7" s="38" t="s">
        <v>144</v>
      </c>
      <c r="AI7" s="96" t="s">
        <v>144</v>
      </c>
      <c r="AL7" s="53" t="s">
        <v>155</v>
      </c>
      <c r="AM7" s="96" t="s">
        <v>155</v>
      </c>
    </row>
    <row r="8" spans="1:39" x14ac:dyDescent="0.25">
      <c r="B8" s="50" t="s">
        <v>97</v>
      </c>
      <c r="F8" s="3"/>
      <c r="G8" s="4"/>
      <c r="H8" s="3"/>
      <c r="Q8" s="22" t="s">
        <v>72</v>
      </c>
      <c r="S8" s="98" t="s">
        <v>72</v>
      </c>
      <c r="T8" s="73"/>
      <c r="U8" t="s">
        <v>145</v>
      </c>
      <c r="AB8" s="97" t="s">
        <v>134</v>
      </c>
      <c r="AC8" s="22">
        <v>37</v>
      </c>
      <c r="AD8" s="98">
        <v>37</v>
      </c>
      <c r="AG8" s="97" t="s">
        <v>134</v>
      </c>
      <c r="AH8" s="22">
        <v>37</v>
      </c>
      <c r="AI8" s="98">
        <v>37</v>
      </c>
      <c r="AL8" s="22" t="s">
        <v>82</v>
      </c>
      <c r="AM8" s="98" t="s">
        <v>82</v>
      </c>
    </row>
    <row r="9" spans="1:39" x14ac:dyDescent="0.25">
      <c r="H9" s="4" t="s">
        <v>0</v>
      </c>
      <c r="L9" s="4" t="s">
        <v>1</v>
      </c>
      <c r="M9" s="4" t="s">
        <v>2</v>
      </c>
      <c r="P9" s="4" t="s">
        <v>72</v>
      </c>
      <c r="Q9" s="22" t="s">
        <v>81</v>
      </c>
      <c r="R9" s="16"/>
      <c r="S9" s="98" t="s">
        <v>81</v>
      </c>
      <c r="T9" s="73"/>
      <c r="W9" s="53" t="s">
        <v>134</v>
      </c>
      <c r="X9" s="120" t="s">
        <v>134</v>
      </c>
      <c r="AB9" s="100" t="s">
        <v>146</v>
      </c>
      <c r="AC9" s="54" t="s">
        <v>147</v>
      </c>
      <c r="AD9" s="101" t="s">
        <v>147</v>
      </c>
      <c r="AG9" s="59" t="s">
        <v>146</v>
      </c>
      <c r="AH9" s="54" t="s">
        <v>147</v>
      </c>
      <c r="AI9" s="101" t="s">
        <v>147</v>
      </c>
      <c r="AL9" s="54" t="s">
        <v>156</v>
      </c>
      <c r="AM9" s="98" t="s">
        <v>156</v>
      </c>
    </row>
    <row r="10" spans="1:39" x14ac:dyDescent="0.25">
      <c r="A10" s="5"/>
      <c r="B10" s="5"/>
      <c r="C10" t="s">
        <v>3</v>
      </c>
      <c r="E10" t="s">
        <v>4</v>
      </c>
      <c r="F10" t="s">
        <v>5</v>
      </c>
      <c r="G10" s="4" t="s">
        <v>6</v>
      </c>
      <c r="H10" s="6" t="s">
        <v>7</v>
      </c>
      <c r="I10" s="4" t="s">
        <v>98</v>
      </c>
      <c r="J10" s="4" t="s">
        <v>99</v>
      </c>
      <c r="K10" s="4" t="s">
        <v>74</v>
      </c>
      <c r="L10" s="7" t="s">
        <v>171</v>
      </c>
      <c r="M10" s="28" t="s">
        <v>8</v>
      </c>
      <c r="N10" s="4" t="s">
        <v>9</v>
      </c>
      <c r="O10" s="4" t="s">
        <v>10</v>
      </c>
      <c r="P10" s="4" t="s">
        <v>11</v>
      </c>
      <c r="Q10" s="14" t="s">
        <v>82</v>
      </c>
      <c r="R10" s="16"/>
      <c r="S10" s="104" t="s">
        <v>82</v>
      </c>
      <c r="T10" s="21"/>
      <c r="U10" s="10" t="s">
        <v>148</v>
      </c>
      <c r="V10" s="55" t="s">
        <v>10</v>
      </c>
      <c r="W10" s="14" t="s">
        <v>149</v>
      </c>
      <c r="X10" s="104" t="s">
        <v>149</v>
      </c>
      <c r="Y10" s="16"/>
      <c r="Z10" s="10" t="s">
        <v>148</v>
      </c>
      <c r="AA10" s="55" t="s">
        <v>10</v>
      </c>
      <c r="AB10" s="103" t="s">
        <v>150</v>
      </c>
      <c r="AC10" s="14" t="s">
        <v>151</v>
      </c>
      <c r="AD10" s="104" t="s">
        <v>151</v>
      </c>
      <c r="AF10" s="9" t="s">
        <v>10</v>
      </c>
      <c r="AG10" s="103" t="s">
        <v>82</v>
      </c>
      <c r="AH10" s="14" t="s">
        <v>151</v>
      </c>
      <c r="AI10" s="104" t="s">
        <v>151</v>
      </c>
      <c r="AK10" s="44" t="s">
        <v>10</v>
      </c>
      <c r="AL10" s="13" t="s">
        <v>157</v>
      </c>
      <c r="AM10" s="104" t="s">
        <v>157</v>
      </c>
    </row>
    <row r="11" spans="1:39" x14ac:dyDescent="0.25">
      <c r="A11">
        <v>1</v>
      </c>
      <c r="C11" s="9" t="s">
        <v>12</v>
      </c>
      <c r="D11" s="9"/>
      <c r="E11" s="10" t="s">
        <v>13</v>
      </c>
      <c r="F11" s="44" t="s">
        <v>14</v>
      </c>
      <c r="G11" s="45">
        <v>44275</v>
      </c>
      <c r="H11" s="41">
        <v>0.18263888888888891</v>
      </c>
      <c r="I11" s="40">
        <v>-30</v>
      </c>
      <c r="J11" s="40">
        <v>83</v>
      </c>
      <c r="K11" s="40" t="s">
        <v>133</v>
      </c>
      <c r="L11" s="10">
        <v>32</v>
      </c>
      <c r="M11" s="65">
        <f>+((101325*(1-(2.25577*10^-5)*(L11))^5.25588))</f>
        <v>100941.16925190832</v>
      </c>
      <c r="N11" s="10">
        <f t="shared" ref="N11:N30" si="0">+M11/100000</f>
        <v>1.0094116925190832</v>
      </c>
      <c r="O11" s="10" t="s">
        <v>15</v>
      </c>
      <c r="P11" s="10">
        <f>_xll.HumidairTdbRHPsi(I11,J11,N11,O11)</f>
        <v>1.9540119699965814E-4</v>
      </c>
      <c r="Q11" s="67">
        <f t="shared" ref="Q11:Q30" si="1">+P11*1000</f>
        <v>0.19540119699965813</v>
      </c>
      <c r="R11" s="71"/>
      <c r="S11" s="82">
        <v>0.19540119699965813</v>
      </c>
      <c r="T11" s="21"/>
      <c r="U11" s="10">
        <v>1</v>
      </c>
      <c r="V11" s="10" t="s">
        <v>152</v>
      </c>
      <c r="W11" s="105">
        <f>_xll.HumidairTdbRHPsi(I11, J11,N11,V11)</f>
        <v>-31.778500759184055</v>
      </c>
      <c r="X11" s="107">
        <v>-31.778500759184055</v>
      </c>
      <c r="Y11" s="16"/>
      <c r="Z11" s="10">
        <v>1</v>
      </c>
      <c r="AA11" s="10" t="s">
        <v>153</v>
      </c>
      <c r="AB11" s="105">
        <f>_xll.HumidairTdbRHPsi(I11,J11,N11,AA11)</f>
        <v>-29.692820292544262</v>
      </c>
      <c r="AC11" s="105">
        <f>+AB11+37</f>
        <v>7.3071797074557381</v>
      </c>
      <c r="AD11" s="107">
        <v>7.3071797074557381</v>
      </c>
      <c r="AF11" s="10" t="s">
        <v>154</v>
      </c>
      <c r="AG11" s="105">
        <f>_xll.HumidairTdbRHPsi(I11,J11,N11,AF11)</f>
        <v>-30.170442074557172</v>
      </c>
      <c r="AH11" s="105">
        <f>+AG11+37</f>
        <v>6.8295579254428276</v>
      </c>
      <c r="AI11" s="107">
        <v>6.8295579254428276</v>
      </c>
      <c r="AK11" s="10" t="s">
        <v>158</v>
      </c>
      <c r="AL11" s="113">
        <f>_xll.HumidairTdbRHPsi(I11,J11,N11,AK11)</f>
        <v>0.69072091480517117</v>
      </c>
      <c r="AM11" s="119">
        <v>0.69072091480517117</v>
      </c>
    </row>
    <row r="12" spans="1:39" x14ac:dyDescent="0.25">
      <c r="A12">
        <v>2</v>
      </c>
      <c r="B12" s="1" t="s">
        <v>16</v>
      </c>
      <c r="C12" s="13" t="s">
        <v>17</v>
      </c>
      <c r="D12" s="13"/>
      <c r="E12" s="14" t="s">
        <v>18</v>
      </c>
      <c r="F12" s="11" t="s">
        <v>19</v>
      </c>
      <c r="G12" s="45">
        <v>44641</v>
      </c>
      <c r="H12" s="41">
        <v>0.72499999999999998</v>
      </c>
      <c r="I12" s="40">
        <v>-29</v>
      </c>
      <c r="J12" s="40">
        <v>69</v>
      </c>
      <c r="K12" s="40" t="s">
        <v>100</v>
      </c>
      <c r="L12" s="10">
        <v>41</v>
      </c>
      <c r="M12" s="65">
        <f t="shared" ref="M12:M30" si="2">+((101325*(1-(2.25577*10^-5)*(L12))^5.25588))</f>
        <v>100833.42925724134</v>
      </c>
      <c r="N12" s="10">
        <f t="shared" si="0"/>
        <v>1.0083342925724135</v>
      </c>
      <c r="O12" s="10" t="s">
        <v>15</v>
      </c>
      <c r="P12" s="10">
        <f>_xll.HumidairTdbRHPsi(I12,J12,N12,O12)</f>
        <v>1.8035648229513523E-4</v>
      </c>
      <c r="Q12" s="78">
        <f t="shared" si="1"/>
        <v>0.18035648229513523</v>
      </c>
      <c r="R12" s="71"/>
      <c r="S12" s="82">
        <v>0.18035648229513523</v>
      </c>
      <c r="T12" s="21"/>
      <c r="U12" s="10">
        <v>2</v>
      </c>
      <c r="V12" s="10" t="s">
        <v>152</v>
      </c>
      <c r="W12" s="105">
        <f>_xll.HumidairTdbRHPsi(I12, J12,N12,V12)</f>
        <v>-32.545045015065426</v>
      </c>
      <c r="X12" s="106">
        <v>-32.545045015065426</v>
      </c>
      <c r="Y12" s="16"/>
      <c r="Z12" s="10">
        <v>2</v>
      </c>
      <c r="AA12" s="10" t="s">
        <v>153</v>
      </c>
      <c r="AB12" s="105">
        <f>_xll.HumidairTdbRHPsi(I12,J12,N12,AA12)</f>
        <v>-28.723165372634046</v>
      </c>
      <c r="AC12" s="105">
        <f t="shared" ref="AC12:AC30" si="3">+AB12+37</f>
        <v>8.2768346273659539</v>
      </c>
      <c r="AD12" s="107">
        <v>8.2768346273659539</v>
      </c>
      <c r="AF12" s="10" t="s">
        <v>154</v>
      </c>
      <c r="AG12" s="105">
        <f>_xll.HumidairTdbRHPsi(I12,J12,N12,AF12)</f>
        <v>-29.164350108401496</v>
      </c>
      <c r="AH12" s="108">
        <f t="shared" ref="AH12:AH30" si="4">+AG12+37</f>
        <v>7.8356498915985036</v>
      </c>
      <c r="AI12" s="107">
        <v>7.8356498915985036</v>
      </c>
      <c r="AK12" s="10" t="s">
        <v>158</v>
      </c>
      <c r="AL12" s="113">
        <f>_xll.HumidairTdbRHPsi(I12,J12,N12,AK12)</f>
        <v>0.69431777722353405</v>
      </c>
      <c r="AM12" s="119">
        <v>0.69431777722353405</v>
      </c>
    </row>
    <row r="13" spans="1:39" x14ac:dyDescent="0.25">
      <c r="A13">
        <v>3</v>
      </c>
      <c r="C13" s="13" t="s">
        <v>20</v>
      </c>
      <c r="D13" s="13"/>
      <c r="E13" s="10" t="s">
        <v>21</v>
      </c>
      <c r="F13" s="11" t="s">
        <v>22</v>
      </c>
      <c r="G13" s="45">
        <v>44275</v>
      </c>
      <c r="H13" s="41">
        <v>0.39930555555555558</v>
      </c>
      <c r="I13" s="40">
        <v>-2</v>
      </c>
      <c r="J13" s="40">
        <v>80</v>
      </c>
      <c r="K13" s="40" t="s">
        <v>85</v>
      </c>
      <c r="L13" s="10">
        <v>15</v>
      </c>
      <c r="M13" s="65">
        <f t="shared" si="2"/>
        <v>101144.93246061618</v>
      </c>
      <c r="N13" s="10">
        <f t="shared" si="0"/>
        <v>1.0114493246061618</v>
      </c>
      <c r="O13" s="10" t="s">
        <v>15</v>
      </c>
      <c r="P13" s="10">
        <f>_xll.HumidairTdbRHPsi(I13,J13,N13,O13)</f>
        <v>2.5677450003507478E-3</v>
      </c>
      <c r="Q13" s="78">
        <f t="shared" si="1"/>
        <v>2.5677450003507478</v>
      </c>
      <c r="R13" s="71"/>
      <c r="S13" s="82">
        <v>2.5677450003507478</v>
      </c>
      <c r="T13" s="21"/>
      <c r="U13" s="10">
        <v>3</v>
      </c>
      <c r="V13" s="10" t="s">
        <v>152</v>
      </c>
      <c r="W13" s="105">
        <f>_xll.HumidairTdbRHPsi(I13, J13,N13,V13)</f>
        <v>-4.6438824761542605</v>
      </c>
      <c r="X13" s="106">
        <v>-4.6438824761542605</v>
      </c>
      <c r="Y13" s="16"/>
      <c r="Z13" s="10">
        <v>3</v>
      </c>
      <c r="AA13" s="10" t="s">
        <v>153</v>
      </c>
      <c r="AB13" s="105">
        <f>_xll.HumidairTdbRHPsi(I13,J13,N13,AA13)</f>
        <v>4.3985683947825329</v>
      </c>
      <c r="AC13" s="105">
        <f t="shared" si="3"/>
        <v>41.398568394782529</v>
      </c>
      <c r="AD13" s="107">
        <v>41.398568394782529</v>
      </c>
      <c r="AF13" s="10" t="s">
        <v>154</v>
      </c>
      <c r="AG13" s="105">
        <f>_xll.HumidairTdbRHPsi(I13,J13,N13,AF13)</f>
        <v>-2.0111281510112096</v>
      </c>
      <c r="AH13" s="108">
        <f t="shared" si="4"/>
        <v>34.988871848988794</v>
      </c>
      <c r="AI13" s="107">
        <v>34.988871848988794</v>
      </c>
      <c r="AK13" s="10" t="s">
        <v>158</v>
      </c>
      <c r="AL13" s="113">
        <f>_xll.HumidairTdbRHPsi(I13,J13,N13,AK13)</f>
        <v>0.76907007318885023</v>
      </c>
      <c r="AM13" s="119">
        <v>0.76907007318885023</v>
      </c>
    </row>
    <row r="14" spans="1:39" x14ac:dyDescent="0.25">
      <c r="A14" s="5">
        <v>4</v>
      </c>
      <c r="B14" s="15"/>
      <c r="C14" s="13" t="s">
        <v>23</v>
      </c>
      <c r="D14" s="13"/>
      <c r="E14" s="10" t="s">
        <v>24</v>
      </c>
      <c r="F14" s="11" t="s">
        <v>25</v>
      </c>
      <c r="G14" s="45">
        <v>44275</v>
      </c>
      <c r="H14" s="41">
        <v>0.10069444444444443</v>
      </c>
      <c r="I14" s="40">
        <v>-30</v>
      </c>
      <c r="J14" s="40">
        <v>75</v>
      </c>
      <c r="K14" s="40" t="s">
        <v>88</v>
      </c>
      <c r="L14" s="10">
        <v>26</v>
      </c>
      <c r="M14" s="65">
        <f t="shared" si="2"/>
        <v>101013.04768769341</v>
      </c>
      <c r="N14" s="10">
        <f t="shared" si="0"/>
        <v>1.0101304768769341</v>
      </c>
      <c r="O14" s="10" t="s">
        <v>15</v>
      </c>
      <c r="P14" s="10">
        <f>_xll.HumidairTdbRHPsi(I14,J14,N14,O14)</f>
        <v>1.7643691038488283E-4</v>
      </c>
      <c r="Q14" s="78">
        <f t="shared" si="1"/>
        <v>0.17643691038488282</v>
      </c>
      <c r="R14" s="71"/>
      <c r="S14" s="82">
        <v>0.17643691038488282</v>
      </c>
      <c r="T14" s="21"/>
      <c r="U14" s="10">
        <v>4</v>
      </c>
      <c r="V14" s="10" t="s">
        <v>152</v>
      </c>
      <c r="W14" s="105">
        <f>_xll.HumidairTdbRHPsi(I14, J14,N14,V14)</f>
        <v>-32.735027114068401</v>
      </c>
      <c r="X14" s="106">
        <v>-32.735027114068401</v>
      </c>
      <c r="Y14" s="16"/>
      <c r="Z14" s="10">
        <v>4</v>
      </c>
      <c r="AA14" s="10" t="s">
        <v>153</v>
      </c>
      <c r="AB14" s="105">
        <f>_xll.HumidairTdbRHPsi(I14,J14,N14,AA14)</f>
        <v>-29.739424845274577</v>
      </c>
      <c r="AC14" s="105">
        <f t="shared" si="3"/>
        <v>7.2605751547254229</v>
      </c>
      <c r="AD14" s="107">
        <v>7.2605751547254229</v>
      </c>
      <c r="AF14" s="10" t="s">
        <v>154</v>
      </c>
      <c r="AG14" s="105">
        <f>_xll.HumidairTdbRHPsi(I14,J14,N14,AF14)</f>
        <v>-30.170692585951493</v>
      </c>
      <c r="AH14" s="108">
        <f t="shared" si="4"/>
        <v>6.8293074140485075</v>
      </c>
      <c r="AI14" s="107">
        <v>6.8293074140485075</v>
      </c>
      <c r="AK14" s="10" t="s">
        <v>158</v>
      </c>
      <c r="AL14" s="113">
        <f>_xll.HumidairTdbRHPsi(I14,J14,N14,AK14)</f>
        <v>0.69022888511169533</v>
      </c>
      <c r="AM14" s="119">
        <v>0.69022888511169533</v>
      </c>
    </row>
    <row r="15" spans="1:39" x14ac:dyDescent="0.25">
      <c r="A15">
        <v>5</v>
      </c>
      <c r="C15" s="9" t="s">
        <v>26</v>
      </c>
      <c r="D15" s="9"/>
      <c r="E15" s="10" t="s">
        <v>27</v>
      </c>
      <c r="F15" s="11" t="s">
        <v>28</v>
      </c>
      <c r="G15" s="45">
        <v>44275</v>
      </c>
      <c r="H15" s="41">
        <v>0.69097222222222221</v>
      </c>
      <c r="I15" s="40">
        <v>4</v>
      </c>
      <c r="J15" s="40">
        <v>21</v>
      </c>
      <c r="K15" s="40" t="s">
        <v>90</v>
      </c>
      <c r="L15" s="10">
        <v>356</v>
      </c>
      <c r="M15" s="65">
        <f t="shared" si="2"/>
        <v>97120.766933102874</v>
      </c>
      <c r="N15" s="10">
        <f t="shared" si="0"/>
        <v>0.97120766933102876</v>
      </c>
      <c r="O15" s="10" t="s">
        <v>15</v>
      </c>
      <c r="P15" s="10">
        <f>_xll.HumidairTdbRHPsi(I15,J15,N15,O15)</f>
        <v>1.1001213416668974E-3</v>
      </c>
      <c r="Q15" s="78">
        <f t="shared" si="1"/>
        <v>1.1001213416668973</v>
      </c>
      <c r="R15" s="71"/>
      <c r="S15" s="82">
        <v>1.1001213416668973</v>
      </c>
      <c r="T15" s="21"/>
      <c r="U15" s="10">
        <v>5</v>
      </c>
      <c r="V15" s="10" t="s">
        <v>152</v>
      </c>
      <c r="W15" s="105">
        <f>_xll.HumidairTdbRHPsi(I15, J15,N15,V15)</f>
        <v>-14.645847596420992</v>
      </c>
      <c r="X15" s="106">
        <v>-14.645847596420992</v>
      </c>
      <c r="Y15" s="16"/>
      <c r="Z15" s="10">
        <v>5</v>
      </c>
      <c r="AA15" s="10" t="s">
        <v>153</v>
      </c>
      <c r="AB15" s="105">
        <f>_xll.HumidairTdbRHPsi(I15,J15,N15,AA15)</f>
        <v>6.7934776570170099</v>
      </c>
      <c r="AC15" s="105">
        <f t="shared" si="3"/>
        <v>43.793477657017007</v>
      </c>
      <c r="AD15" s="107">
        <v>43.793477657017007</v>
      </c>
      <c r="AF15" s="10" t="s">
        <v>154</v>
      </c>
      <c r="AG15" s="105">
        <f>_xll.HumidairTdbRHPsi(I15,J15,N15,AF15)</f>
        <v>4.0347589486234963</v>
      </c>
      <c r="AH15" s="108">
        <f t="shared" si="4"/>
        <v>41.034758948623498</v>
      </c>
      <c r="AI15" s="107">
        <v>41.034758948623498</v>
      </c>
      <c r="AK15" s="10" t="s">
        <v>158</v>
      </c>
      <c r="AL15" s="113">
        <f>_xll.HumidairTdbRHPsi(I15,J15,N15,AK15)</f>
        <v>0.81874001121559792</v>
      </c>
      <c r="AM15" s="119">
        <v>0.81874001121559792</v>
      </c>
    </row>
    <row r="16" spans="1:39" x14ac:dyDescent="0.25">
      <c r="A16">
        <v>6</v>
      </c>
      <c r="C16" s="9" t="s">
        <v>29</v>
      </c>
      <c r="D16" s="9"/>
      <c r="E16" s="10" t="s">
        <v>30</v>
      </c>
      <c r="F16" s="11" t="s">
        <v>31</v>
      </c>
      <c r="G16" s="45">
        <v>44275</v>
      </c>
      <c r="H16" s="46">
        <v>6.458333333333334E-2</v>
      </c>
      <c r="I16" s="40">
        <v>7</v>
      </c>
      <c r="J16" s="40">
        <v>77</v>
      </c>
      <c r="K16" s="40" t="s">
        <v>85</v>
      </c>
      <c r="L16" s="10">
        <v>2</v>
      </c>
      <c r="M16" s="65">
        <f t="shared" si="2"/>
        <v>101300.97600813</v>
      </c>
      <c r="N16" s="10">
        <f t="shared" si="0"/>
        <v>1.0130097600812999</v>
      </c>
      <c r="O16" s="10" t="s">
        <v>15</v>
      </c>
      <c r="P16" s="10">
        <f>_xll.HumidairTdbRHPsi(I16,J16,N16,O16)</f>
        <v>4.7922548374639577E-3</v>
      </c>
      <c r="Q16" s="78">
        <f t="shared" si="1"/>
        <v>4.7922548374639575</v>
      </c>
      <c r="R16" s="71"/>
      <c r="S16" s="82">
        <v>4.7922548374639575</v>
      </c>
      <c r="T16" s="21"/>
      <c r="U16" s="10">
        <v>6</v>
      </c>
      <c r="V16" s="10" t="s">
        <v>152</v>
      </c>
      <c r="W16" s="105">
        <f>_xll.HumidairTdbRHPsi(I16, J16,N16,V16)</f>
        <v>3.2488504795703079</v>
      </c>
      <c r="X16" s="106">
        <v>3.2488504795703079</v>
      </c>
      <c r="Y16" s="16"/>
      <c r="Z16" s="10">
        <v>6</v>
      </c>
      <c r="AA16" s="10" t="s">
        <v>153</v>
      </c>
      <c r="AB16" s="105">
        <f>_xll.HumidairTdbRHPsi(I16,J16,N16,AA16)</f>
        <v>19.083591926996558</v>
      </c>
      <c r="AC16" s="105">
        <f t="shared" si="3"/>
        <v>56.083591926996561</v>
      </c>
      <c r="AD16" s="107">
        <v>56.083591926996561</v>
      </c>
      <c r="AF16" s="10" t="s">
        <v>154</v>
      </c>
      <c r="AG16" s="105">
        <f>_xll.HumidairTdbRHPsi(I16,J16,N16,AF16)</f>
        <v>7.0412819174628689</v>
      </c>
      <c r="AH16" s="108">
        <f t="shared" si="4"/>
        <v>44.041281917462868</v>
      </c>
      <c r="AI16" s="107">
        <v>44.041281917462868</v>
      </c>
      <c r="AK16" s="10" t="s">
        <v>158</v>
      </c>
      <c r="AL16" s="113">
        <f>_xll.HumidairTdbRHPsi(I16,J16,N16,AK16)</f>
        <v>0.79346262206271179</v>
      </c>
      <c r="AM16" s="119">
        <v>0.79346262206271179</v>
      </c>
    </row>
    <row r="17" spans="1:39" x14ac:dyDescent="0.25">
      <c r="A17">
        <v>7</v>
      </c>
      <c r="B17" s="1" t="s">
        <v>32</v>
      </c>
      <c r="C17" s="9" t="s">
        <v>33</v>
      </c>
      <c r="D17" s="9"/>
      <c r="E17" s="10" t="s">
        <v>34</v>
      </c>
      <c r="F17" s="11" t="s">
        <v>35</v>
      </c>
      <c r="G17" s="45">
        <v>44275</v>
      </c>
      <c r="H17" s="41">
        <v>0.3923611111111111</v>
      </c>
      <c r="I17" s="40">
        <v>5</v>
      </c>
      <c r="J17" s="40">
        <v>67</v>
      </c>
      <c r="K17" s="40" t="s">
        <v>90</v>
      </c>
      <c r="L17" s="10">
        <v>126</v>
      </c>
      <c r="M17" s="65">
        <f t="shared" si="2"/>
        <v>99820.46987859541</v>
      </c>
      <c r="N17" s="10">
        <f t="shared" si="0"/>
        <v>0.99820469878595408</v>
      </c>
      <c r="O17" s="10" t="s">
        <v>15</v>
      </c>
      <c r="P17" s="10">
        <f>_xll.HumidairTdbRHPsi(I17,J17,N17,O17)</f>
        <v>3.6781735582158948E-3</v>
      </c>
      <c r="Q17" s="78">
        <f t="shared" si="1"/>
        <v>3.678173558215895</v>
      </c>
      <c r="R17" s="71"/>
      <c r="S17" s="82">
        <v>3.678173558215895</v>
      </c>
      <c r="T17" s="21"/>
      <c r="U17" s="10">
        <v>7</v>
      </c>
      <c r="V17" s="10" t="s">
        <v>152</v>
      </c>
      <c r="W17" s="105">
        <f>_xll.HumidairTdbRHPsi(I17, J17,N17,V17)</f>
        <v>-0.54027929486574067</v>
      </c>
      <c r="X17" s="106">
        <v>-0.54027929486574067</v>
      </c>
      <c r="Y17" s="16"/>
      <c r="Z17" s="10">
        <v>7</v>
      </c>
      <c r="AA17" s="10" t="s">
        <v>153</v>
      </c>
      <c r="AB17" s="105">
        <f>_xll.HumidairTdbRHPsi(I17,J17,N17,AA17)</f>
        <v>14.262804596870875</v>
      </c>
      <c r="AC17" s="105">
        <f t="shared" si="3"/>
        <v>51.262804596870879</v>
      </c>
      <c r="AD17" s="107">
        <v>51.262804596870879</v>
      </c>
      <c r="AF17" s="10" t="s">
        <v>154</v>
      </c>
      <c r="AG17" s="105">
        <f>_xll.HumidairTdbRHPsi(I17,J17,N17,AF17)</f>
        <v>5.0333707187249237</v>
      </c>
      <c r="AH17" s="108">
        <f t="shared" si="4"/>
        <v>42.033370718724925</v>
      </c>
      <c r="AI17" s="107">
        <v>42.033370718724925</v>
      </c>
      <c r="AK17" s="10" t="s">
        <v>158</v>
      </c>
      <c r="AL17" s="113">
        <f>_xll.HumidairTdbRHPsi(I17,J17,N17,AK17)</f>
        <v>0.79946930329086674</v>
      </c>
      <c r="AM17" s="119">
        <v>0.79946930329086674</v>
      </c>
    </row>
    <row r="18" spans="1:39" x14ac:dyDescent="0.25">
      <c r="A18">
        <v>8</v>
      </c>
      <c r="C18" s="9" t="s">
        <v>36</v>
      </c>
      <c r="D18" s="9"/>
      <c r="E18" s="10" t="s">
        <v>37</v>
      </c>
      <c r="F18" s="11" t="s">
        <v>38</v>
      </c>
      <c r="G18" s="45">
        <v>44275</v>
      </c>
      <c r="H18" s="41">
        <v>0.68472222222222223</v>
      </c>
      <c r="I18" s="40">
        <v>2</v>
      </c>
      <c r="J18" s="40">
        <v>79</v>
      </c>
      <c r="K18" s="40" t="s">
        <v>101</v>
      </c>
      <c r="L18" s="10">
        <v>143</v>
      </c>
      <c r="M18" s="65">
        <f t="shared" si="2"/>
        <v>99618.87034335341</v>
      </c>
      <c r="N18" s="10">
        <f t="shared" si="0"/>
        <v>0.99618870343353405</v>
      </c>
      <c r="O18" s="10" t="s">
        <v>15</v>
      </c>
      <c r="P18" s="10">
        <f>_xll.HumidairTdbRHPsi(I18,J18,N18,O18)</f>
        <v>3.515340139481132E-3</v>
      </c>
      <c r="Q18" s="78">
        <f t="shared" si="1"/>
        <v>3.5153401394811321</v>
      </c>
      <c r="R18" s="71"/>
      <c r="S18" s="82">
        <v>3.5153401394811321</v>
      </c>
      <c r="T18" s="21"/>
      <c r="U18" s="10">
        <v>8</v>
      </c>
      <c r="V18" s="10" t="s">
        <v>152</v>
      </c>
      <c r="W18" s="105">
        <f>_xll.HumidairTdbRHPsi(I18, J18,N18,V18)</f>
        <v>-1.1080019412947308</v>
      </c>
      <c r="X18" s="106">
        <v>-1.1080019412947308</v>
      </c>
      <c r="Y18" s="16"/>
      <c r="Z18" s="10">
        <v>8</v>
      </c>
      <c r="AA18" s="10" t="s">
        <v>153</v>
      </c>
      <c r="AB18" s="105">
        <f>_xll.HumidairTdbRHPsi(I18,J18,N18,AA18)</f>
        <v>10.81750479940065</v>
      </c>
      <c r="AC18" s="105">
        <f t="shared" si="3"/>
        <v>47.817504799400652</v>
      </c>
      <c r="AD18" s="107">
        <v>47.817504799400652</v>
      </c>
      <c r="AF18" s="10" t="s">
        <v>154</v>
      </c>
      <c r="AG18" s="105">
        <f>_xll.HumidairTdbRHPsi(I18,J18,N18,AF18)</f>
        <v>2.0163502660629145</v>
      </c>
      <c r="AH18" s="108">
        <f t="shared" si="4"/>
        <v>39.016350266062915</v>
      </c>
      <c r="AI18" s="107">
        <v>39.016350266062915</v>
      </c>
      <c r="AK18" s="10" t="s">
        <v>158</v>
      </c>
      <c r="AL18" s="113">
        <f>_xll.HumidairTdbRHPsi(I18,J18,N18,AK18)</f>
        <v>0.79241872638858468</v>
      </c>
      <c r="AM18" s="119">
        <v>0.79241872638858468</v>
      </c>
    </row>
    <row r="19" spans="1:39" x14ac:dyDescent="0.25">
      <c r="A19">
        <v>9</v>
      </c>
      <c r="C19" s="94" t="s">
        <v>39</v>
      </c>
      <c r="D19" s="94"/>
      <c r="E19" s="10" t="s">
        <v>40</v>
      </c>
      <c r="F19" s="11" t="s">
        <v>41</v>
      </c>
      <c r="G19" s="45">
        <v>44641</v>
      </c>
      <c r="H19" s="41">
        <v>0.19166666666666665</v>
      </c>
      <c r="I19" s="40">
        <v>-2</v>
      </c>
      <c r="J19" s="40">
        <v>66</v>
      </c>
      <c r="K19" s="40" t="s">
        <v>88</v>
      </c>
      <c r="L19" s="10">
        <v>62</v>
      </c>
      <c r="M19" s="65">
        <f t="shared" si="2"/>
        <v>100582.39802554256</v>
      </c>
      <c r="N19" s="10">
        <f t="shared" si="0"/>
        <v>1.0058239802554256</v>
      </c>
      <c r="O19" s="10" t="s">
        <v>15</v>
      </c>
      <c r="P19" s="10">
        <f>_xll.HumidairTdbRHPsi(I19,J19,N19,O19)</f>
        <v>2.1286970301942474E-3</v>
      </c>
      <c r="Q19" s="78">
        <f t="shared" si="1"/>
        <v>2.1286970301942474</v>
      </c>
      <c r="R19" s="71"/>
      <c r="S19" s="82">
        <v>2.1286970301942474</v>
      </c>
      <c r="T19" s="21"/>
      <c r="U19" s="10">
        <v>9</v>
      </c>
      <c r="V19" s="10" t="s">
        <v>152</v>
      </c>
      <c r="W19" s="105">
        <f>_xll.HumidairTdbRHPsi(I19, J19,N19,V19)</f>
        <v>-6.8818779605232407</v>
      </c>
      <c r="X19" s="106">
        <v>-6.8818779605232407</v>
      </c>
      <c r="Y19" s="16"/>
      <c r="Z19" s="10">
        <v>9</v>
      </c>
      <c r="AA19" s="10" t="s">
        <v>153</v>
      </c>
      <c r="AB19" s="105">
        <f>_xll.HumidairTdbRHPsi(I19,J19,N19,AA19)</f>
        <v>3.3043045544540051</v>
      </c>
      <c r="AC19" s="105">
        <f t="shared" si="3"/>
        <v>40.304304554454006</v>
      </c>
      <c r="AD19" s="107">
        <v>40.304304554454006</v>
      </c>
      <c r="AF19" s="10" t="s">
        <v>154</v>
      </c>
      <c r="AG19" s="105">
        <f>_xll.HumidairTdbRHPsi(I19,J19,N19,AF19)</f>
        <v>-2.0095455017140385</v>
      </c>
      <c r="AH19" s="108">
        <f t="shared" si="4"/>
        <v>34.990454498285963</v>
      </c>
      <c r="AI19" s="107">
        <v>34.990454498285963</v>
      </c>
      <c r="AK19" s="10" t="s">
        <v>158</v>
      </c>
      <c r="AL19" s="113">
        <f>_xll.HumidairTdbRHPsi(I19,J19,N19,AK19)</f>
        <v>0.77337392116835857</v>
      </c>
      <c r="AM19" s="119">
        <v>0.77337392116835857</v>
      </c>
    </row>
    <row r="20" spans="1:39" x14ac:dyDescent="0.25">
      <c r="A20" s="5">
        <v>10</v>
      </c>
      <c r="B20" s="15"/>
      <c r="C20" s="13" t="s">
        <v>42</v>
      </c>
      <c r="D20" s="13"/>
      <c r="E20" s="14" t="s">
        <v>43</v>
      </c>
      <c r="F20" s="8" t="s">
        <v>44</v>
      </c>
      <c r="G20" s="45">
        <v>44275</v>
      </c>
      <c r="H20" s="41">
        <v>0.14791666666666667</v>
      </c>
      <c r="I20" s="40">
        <v>1</v>
      </c>
      <c r="J20" s="40">
        <v>68</v>
      </c>
      <c r="K20" s="40" t="s">
        <v>88</v>
      </c>
      <c r="L20" s="10">
        <v>255</v>
      </c>
      <c r="M20" s="65">
        <f t="shared" si="2"/>
        <v>98298.910193542106</v>
      </c>
      <c r="N20" s="10">
        <f t="shared" si="0"/>
        <v>0.98298910193542111</v>
      </c>
      <c r="O20" s="10" t="s">
        <v>15</v>
      </c>
      <c r="P20" s="10">
        <f>_xll.HumidairTdbRHPsi(I20,J20,N20,O20)</f>
        <v>2.8510135349699224E-3</v>
      </c>
      <c r="Q20" s="78">
        <f t="shared" si="1"/>
        <v>2.8510135349699226</v>
      </c>
      <c r="R20" s="71"/>
      <c r="S20" s="82">
        <v>2.8510135349699226</v>
      </c>
      <c r="T20" s="21"/>
      <c r="U20" s="10">
        <v>10</v>
      </c>
      <c r="V20" s="10" t="s">
        <v>152</v>
      </c>
      <c r="W20" s="105">
        <f>_xll.HumidairTdbRHPsi(I20, J20,N20,V20)</f>
        <v>-3.7521521728652374</v>
      </c>
      <c r="X20" s="106">
        <v>-3.7521521728652374</v>
      </c>
      <c r="Y20" s="16"/>
      <c r="Z20" s="10">
        <v>10</v>
      </c>
      <c r="AA20" s="10" t="s">
        <v>153</v>
      </c>
      <c r="AB20" s="105">
        <f>_xll.HumidairTdbRHPsi(I20,J20,N20,AA20)</f>
        <v>8.1469836133166442</v>
      </c>
      <c r="AC20" s="105">
        <f t="shared" si="3"/>
        <v>45.146983613316642</v>
      </c>
      <c r="AD20" s="107">
        <v>45.146983613316642</v>
      </c>
      <c r="AF20" s="10" t="s">
        <v>154</v>
      </c>
      <c r="AG20" s="105">
        <f>_xll.HumidairTdbRHPsi(I20,J20,N20,AF20)</f>
        <v>1.0141625577269338</v>
      </c>
      <c r="AH20" s="108">
        <f t="shared" si="4"/>
        <v>38.014162557726934</v>
      </c>
      <c r="AI20" s="107">
        <v>38.014162557726934</v>
      </c>
      <c r="AK20" s="10" t="s">
        <v>158</v>
      </c>
      <c r="AL20" s="113">
        <f>_xll.HumidairTdbRHPsi(I20,J20,N20,AK20)</f>
        <v>0.80013656035019709</v>
      </c>
      <c r="AM20" s="119">
        <v>0.80013656035019709</v>
      </c>
    </row>
    <row r="21" spans="1:39" x14ac:dyDescent="0.25">
      <c r="A21">
        <v>11</v>
      </c>
      <c r="C21" s="9" t="s">
        <v>77</v>
      </c>
      <c r="D21" s="9"/>
      <c r="E21" s="10" t="s">
        <v>78</v>
      </c>
      <c r="F21" s="11" t="s">
        <v>79</v>
      </c>
      <c r="G21" s="45">
        <v>44275</v>
      </c>
      <c r="H21" s="46">
        <v>0.3527777777777778</v>
      </c>
      <c r="I21" s="40">
        <v>18</v>
      </c>
      <c r="J21" s="40">
        <v>23</v>
      </c>
      <c r="K21" s="40" t="s">
        <v>90</v>
      </c>
      <c r="L21" s="10">
        <v>138</v>
      </c>
      <c r="M21" s="65">
        <f>+((101325*(1-(2.25577*10^-5)*(L21))^5.25588))</f>
        <v>99678.130068961269</v>
      </c>
      <c r="N21" s="10">
        <f t="shared" si="0"/>
        <v>0.99678130068961268</v>
      </c>
      <c r="O21" s="10" t="s">
        <v>15</v>
      </c>
      <c r="P21" s="10">
        <f>_xll.HumidairTdbRHPsi(I21,J21,N21,O21)</f>
        <v>2.9887234377960546E-3</v>
      </c>
      <c r="Q21" s="78">
        <f t="shared" si="1"/>
        <v>2.9887234377960548</v>
      </c>
      <c r="R21" s="71"/>
      <c r="S21" s="82">
        <v>2.9887234377960548</v>
      </c>
      <c r="T21" s="21"/>
      <c r="U21" s="10">
        <v>11</v>
      </c>
      <c r="V21" s="10" t="s">
        <v>152</v>
      </c>
      <c r="W21" s="105">
        <f>_xll.HumidairTdbRHPsi(I21, J21,N21,V21)</f>
        <v>-3.0317242230048009</v>
      </c>
      <c r="X21" s="106">
        <v>-3.0317242230048009</v>
      </c>
      <c r="Y21" s="16"/>
      <c r="Z21" s="10">
        <v>11</v>
      </c>
      <c r="AA21" s="10" t="s">
        <v>153</v>
      </c>
      <c r="AB21" s="105">
        <f>_xll.HumidairTdbRHPsi(I21,J21,N21,AA21)</f>
        <v>25.684435263161955</v>
      </c>
      <c r="AC21" s="105">
        <f t="shared" si="3"/>
        <v>62.684435263161959</v>
      </c>
      <c r="AD21" s="107">
        <v>62.684435263161959</v>
      </c>
      <c r="AF21" s="10" t="s">
        <v>154</v>
      </c>
      <c r="AG21" s="105">
        <f>_xll.HumidairTdbRHPsi(I21,J21,N21,AF21)</f>
        <v>18.112074608275975</v>
      </c>
      <c r="AH21" s="108">
        <f t="shared" si="4"/>
        <v>55.112074608275975</v>
      </c>
      <c r="AI21" s="107">
        <v>55.112074608275975</v>
      </c>
      <c r="AK21" s="10" t="s">
        <v>158</v>
      </c>
      <c r="AL21" s="113">
        <f>_xll.HumidairTdbRHPsi(I21,J21,N21,AK21)</f>
        <v>0.83814907762408786</v>
      </c>
      <c r="AM21" s="119">
        <v>0.83814907762408786</v>
      </c>
    </row>
    <row r="22" spans="1:39" x14ac:dyDescent="0.25">
      <c r="A22">
        <v>12</v>
      </c>
      <c r="B22" s="1" t="s">
        <v>48</v>
      </c>
      <c r="C22" s="9" t="s">
        <v>45</v>
      </c>
      <c r="D22" s="9"/>
      <c r="E22" s="10" t="s">
        <v>46</v>
      </c>
      <c r="F22" s="11" t="s">
        <v>47</v>
      </c>
      <c r="G22" s="45">
        <v>44275</v>
      </c>
      <c r="H22" s="41">
        <v>0.39583333333333331</v>
      </c>
      <c r="I22" s="40">
        <v>27</v>
      </c>
      <c r="J22" s="40">
        <v>83</v>
      </c>
      <c r="K22" s="40" t="s">
        <v>86</v>
      </c>
      <c r="L22" s="10">
        <v>30</v>
      </c>
      <c r="M22" s="65">
        <f>+((101325*(1-(2.25577*10^-5)*(L22))^5.25588))</f>
        <v>100965.12412724759</v>
      </c>
      <c r="N22" s="10">
        <f t="shared" si="0"/>
        <v>1.0096512412724759</v>
      </c>
      <c r="O22" s="10" t="s">
        <v>15</v>
      </c>
      <c r="P22" s="10">
        <f>_xll.HumidairTdbRHPsi(I22,J22,N22,O22)</f>
        <v>1.8873286647189659E-2</v>
      </c>
      <c r="Q22" s="78">
        <f t="shared" si="1"/>
        <v>18.873286647189659</v>
      </c>
      <c r="R22" s="71"/>
      <c r="S22" s="82">
        <v>18.873286647189659</v>
      </c>
      <c r="T22" s="21"/>
      <c r="U22" s="10">
        <v>12</v>
      </c>
      <c r="V22" s="10" t="s">
        <v>152</v>
      </c>
      <c r="W22" s="105">
        <f>_xll.HumidairTdbRHPsi(I22, J22,N22,V22)</f>
        <v>23.865747288956356</v>
      </c>
      <c r="X22" s="106">
        <v>23.865747288956356</v>
      </c>
      <c r="Y22" s="16"/>
      <c r="Z22" s="10">
        <v>12</v>
      </c>
      <c r="AA22" s="10" t="s">
        <v>153</v>
      </c>
      <c r="AB22" s="105">
        <f>_xll.HumidairTdbRHPsi(I22,J22,N22,AA22)</f>
        <v>75.284357069557061</v>
      </c>
      <c r="AC22" s="105">
        <f t="shared" si="3"/>
        <v>112.28435706955706</v>
      </c>
      <c r="AD22" s="107">
        <v>112.28435706955706</v>
      </c>
      <c r="AF22" s="10" t="s">
        <v>154</v>
      </c>
      <c r="AG22" s="105">
        <f>_xll.HumidairTdbRHPsi(I22,J22,N22,AF22)</f>
        <v>27.166135458840738</v>
      </c>
      <c r="AH22" s="108">
        <f t="shared" si="4"/>
        <v>64.166135458840742</v>
      </c>
      <c r="AI22" s="107">
        <v>64.166135458840742</v>
      </c>
      <c r="AK22" s="10" t="s">
        <v>158</v>
      </c>
      <c r="AL22" s="113">
        <f>_xll.HumidairTdbRHPsi(I22,J22,N22,AK22)</f>
        <v>0.85311232746273591</v>
      </c>
      <c r="AM22" s="119">
        <v>0.85311232746273591</v>
      </c>
    </row>
    <row r="23" spans="1:39" x14ac:dyDescent="0.25">
      <c r="A23">
        <v>13</v>
      </c>
      <c r="C23" s="53" t="s">
        <v>49</v>
      </c>
      <c r="D23" s="53"/>
      <c r="E23" s="38" t="s">
        <v>50</v>
      </c>
      <c r="F23" s="29" t="s">
        <v>51</v>
      </c>
      <c r="G23" s="45">
        <v>44275</v>
      </c>
      <c r="H23" s="41">
        <v>0.68541666666666667</v>
      </c>
      <c r="I23" s="40">
        <v>29</v>
      </c>
      <c r="J23" s="40">
        <v>82</v>
      </c>
      <c r="K23" s="40" t="s">
        <v>91</v>
      </c>
      <c r="L23" s="10">
        <v>3</v>
      </c>
      <c r="M23" s="65">
        <f>+((101325*(1-(2.25577*10^-5)*(L23))^5.25588))</f>
        <v>101288.96574192833</v>
      </c>
      <c r="N23" s="10">
        <f t="shared" si="0"/>
        <v>1.0128896574192834</v>
      </c>
      <c r="O23" s="10" t="s">
        <v>15</v>
      </c>
      <c r="P23" s="10">
        <f>_xll.HumidairTdbRHPsi(I23,J23,N23,O23)</f>
        <v>2.0953168267976476E-2</v>
      </c>
      <c r="Q23" s="78">
        <f t="shared" si="1"/>
        <v>20.953168267976476</v>
      </c>
      <c r="R23" s="71"/>
      <c r="S23" s="82">
        <v>20.953168267976476</v>
      </c>
      <c r="T23" s="21"/>
      <c r="U23" s="10">
        <v>13</v>
      </c>
      <c r="V23" s="10" t="s">
        <v>152</v>
      </c>
      <c r="W23" s="105">
        <f>_xll.HumidairTdbRHPsi(I23, J23,N23,V23)</f>
        <v>25.614297086673162</v>
      </c>
      <c r="X23" s="106">
        <v>25.614297086673162</v>
      </c>
      <c r="Y23" s="16"/>
      <c r="Z23" s="10">
        <v>13</v>
      </c>
      <c r="AA23" s="10" t="s">
        <v>153</v>
      </c>
      <c r="AB23" s="105">
        <f>_xll.HumidairTdbRHPsi(I23,J23,N23,AA23)</f>
        <v>82.676148745967254</v>
      </c>
      <c r="AC23" s="105">
        <f t="shared" si="3"/>
        <v>119.67614874596725</v>
      </c>
      <c r="AD23" s="107">
        <v>119.67614874596725</v>
      </c>
      <c r="AF23" s="10" t="s">
        <v>154</v>
      </c>
      <c r="AG23" s="105">
        <f>_xll.HumidairTdbRHPsi(I23,J23,N23,AF23)</f>
        <v>29.178492397226094</v>
      </c>
      <c r="AH23" s="108">
        <f t="shared" si="4"/>
        <v>66.178492397226094</v>
      </c>
      <c r="AI23" s="107">
        <v>66.178492397226094</v>
      </c>
      <c r="AK23" s="10" t="s">
        <v>158</v>
      </c>
      <c r="AL23" s="113">
        <f>_xll.HumidairTdbRHPsi(I23,J23,N23,AK23)</f>
        <v>0.85606538694283607</v>
      </c>
      <c r="AM23" s="119">
        <v>0.85606538694283607</v>
      </c>
    </row>
    <row r="24" spans="1:39" x14ac:dyDescent="0.25">
      <c r="A24" s="5">
        <v>14</v>
      </c>
      <c r="B24" s="15"/>
      <c r="C24" s="9" t="s">
        <v>186</v>
      </c>
      <c r="D24" s="9"/>
      <c r="E24" s="10" t="s">
        <v>83</v>
      </c>
      <c r="F24" s="4" t="s">
        <v>84</v>
      </c>
      <c r="G24" s="45">
        <v>44275</v>
      </c>
      <c r="H24" s="41">
        <v>0.4777777777777778</v>
      </c>
      <c r="I24" s="40">
        <v>31</v>
      </c>
      <c r="J24" s="40">
        <v>67</v>
      </c>
      <c r="K24" s="40" t="s">
        <v>86</v>
      </c>
      <c r="L24" s="10">
        <v>61</v>
      </c>
      <c r="M24" s="65">
        <f>+((101325*(1-(2.25577*10^-5)*(L24))^5.25588))</f>
        <v>100594.34040699142</v>
      </c>
      <c r="N24" s="10">
        <f t="shared" si="0"/>
        <v>1.0059434040699142</v>
      </c>
      <c r="O24" s="10" t="s">
        <v>15</v>
      </c>
      <c r="P24" s="10">
        <f>_xll.HumidairTdbRHPsi(I24,J24,N24,O24)</f>
        <v>1.9286644551626611E-2</v>
      </c>
      <c r="Q24" s="78">
        <f t="shared" si="1"/>
        <v>19.286644551626612</v>
      </c>
      <c r="R24" s="71"/>
      <c r="S24" s="82">
        <v>19.286644551626612</v>
      </c>
      <c r="T24" s="21"/>
      <c r="U24" s="10">
        <v>14</v>
      </c>
      <c r="V24" s="10" t="s">
        <v>152</v>
      </c>
      <c r="W24" s="105">
        <f>_xll.HumidairTdbRHPsi(I24, J24,N24,V24)</f>
        <v>24.154501090229132</v>
      </c>
      <c r="X24" s="106">
        <v>24.154501090229132</v>
      </c>
      <c r="Y24" s="16"/>
      <c r="Z24" s="10">
        <v>14</v>
      </c>
      <c r="AA24" s="10" t="s">
        <v>153</v>
      </c>
      <c r="AB24" s="105">
        <f>_xll.HumidairTdbRHPsi(I24,J24,N24,AA24)</f>
        <v>80.510923118942216</v>
      </c>
      <c r="AC24" s="105">
        <f t="shared" si="3"/>
        <v>117.51092311894222</v>
      </c>
      <c r="AD24" s="107">
        <v>117.51092311894222</v>
      </c>
      <c r="AF24" s="10" t="s">
        <v>154</v>
      </c>
      <c r="AG24" s="105">
        <f>_xll.HumidairTdbRHPsi(I24,J24,N24,AF24)</f>
        <v>31.193267980744118</v>
      </c>
      <c r="AH24" s="108">
        <f t="shared" si="4"/>
        <v>68.19326798074411</v>
      </c>
      <c r="AI24" s="107">
        <v>68.19326798074411</v>
      </c>
      <c r="AK24" s="10" t="s">
        <v>158</v>
      </c>
      <c r="AL24" s="113">
        <f>_xll.HumidairTdbRHPsi(I24,J24,N24,AK24)</f>
        <v>0.86769865263922619</v>
      </c>
      <c r="AM24" s="119">
        <v>0.86769865263922619</v>
      </c>
    </row>
    <row r="25" spans="1:39" x14ac:dyDescent="0.25">
      <c r="A25">
        <v>15</v>
      </c>
      <c r="C25" s="9" t="s">
        <v>52</v>
      </c>
      <c r="D25" s="9"/>
      <c r="E25" s="10" t="s">
        <v>53</v>
      </c>
      <c r="F25" s="4" t="s">
        <v>54</v>
      </c>
      <c r="G25" s="45">
        <v>44275</v>
      </c>
      <c r="H25" s="41">
        <v>0.2298611111111111</v>
      </c>
      <c r="I25" s="40">
        <v>11</v>
      </c>
      <c r="J25" s="40">
        <v>63</v>
      </c>
      <c r="K25" s="40" t="s">
        <v>87</v>
      </c>
      <c r="L25" s="10">
        <v>533</v>
      </c>
      <c r="M25" s="65">
        <f t="shared" si="2"/>
        <v>95083.68775760736</v>
      </c>
      <c r="N25" s="10">
        <f t="shared" si="0"/>
        <v>0.9508368775760736</v>
      </c>
      <c r="O25" s="10" t="s">
        <v>15</v>
      </c>
      <c r="P25" s="10">
        <f>_xll.HumidairTdbRHPsi(I25,J25,N25,O25)</f>
        <v>5.478026215435027E-3</v>
      </c>
      <c r="Q25" s="78">
        <f t="shared" si="1"/>
        <v>5.478026215435027</v>
      </c>
      <c r="R25" s="71"/>
      <c r="S25" s="82">
        <v>5.478026215435027</v>
      </c>
      <c r="T25" s="21"/>
      <c r="U25" s="10">
        <v>15</v>
      </c>
      <c r="V25" s="10" t="s">
        <v>152</v>
      </c>
      <c r="W25" s="105">
        <f>_xll.HumidairTdbRHPsi(I25, J25,N25,V25)</f>
        <v>4.2355354993731567</v>
      </c>
      <c r="X25" s="106">
        <v>4.2355354993731567</v>
      </c>
      <c r="Y25" s="16"/>
      <c r="Z25" s="10">
        <v>15</v>
      </c>
      <c r="AA25" s="10" t="s">
        <v>153</v>
      </c>
      <c r="AB25" s="105">
        <f>_xll.HumidairTdbRHPsi(I25,J25,N25,AA25)</f>
        <v>24.887934299564826</v>
      </c>
      <c r="AC25" s="105">
        <f t="shared" si="3"/>
        <v>61.887934299564826</v>
      </c>
      <c r="AD25" s="107">
        <v>61.887934299564826</v>
      </c>
      <c r="AF25" s="10" t="s">
        <v>154</v>
      </c>
      <c r="AG25" s="105">
        <f>_xll.HumidairTdbRHPsi(I25,J25,N25,AF25)</f>
        <v>11.08113872308429</v>
      </c>
      <c r="AH25" s="108">
        <f t="shared" si="4"/>
        <v>48.081138723084294</v>
      </c>
      <c r="AI25" s="107">
        <v>48.081138723084294</v>
      </c>
      <c r="AK25" s="10" t="s">
        <v>158</v>
      </c>
      <c r="AL25" s="113">
        <f>_xll.HumidairTdbRHPsi(I25,J25,N25,AK25)</f>
        <v>0.85747815230369584</v>
      </c>
      <c r="AM25" s="119">
        <v>0.85747815230369584</v>
      </c>
    </row>
    <row r="26" spans="1:39" x14ac:dyDescent="0.25">
      <c r="A26">
        <v>16</v>
      </c>
      <c r="C26" s="9" t="s">
        <v>55</v>
      </c>
      <c r="D26" s="9"/>
      <c r="E26" s="10" t="s">
        <v>56</v>
      </c>
      <c r="F26" s="11" t="s">
        <v>57</v>
      </c>
      <c r="G26" s="45">
        <v>44275</v>
      </c>
      <c r="H26" s="41">
        <v>0.43888888888888888</v>
      </c>
      <c r="I26" s="40">
        <v>20</v>
      </c>
      <c r="J26" s="40">
        <v>93</v>
      </c>
      <c r="K26" s="40" t="s">
        <v>85</v>
      </c>
      <c r="L26" s="10">
        <v>61</v>
      </c>
      <c r="M26" s="65">
        <f t="shared" si="2"/>
        <v>100594.34040699142</v>
      </c>
      <c r="N26" s="10">
        <f t="shared" si="0"/>
        <v>1.0059434040699142</v>
      </c>
      <c r="O26" s="10" t="s">
        <v>15</v>
      </c>
      <c r="P26" s="10">
        <f>_xll.HumidairTdbRHPsi(I26,J26,N26,O26)</f>
        <v>1.3802861570406725E-2</v>
      </c>
      <c r="Q26" s="78">
        <f t="shared" si="1"/>
        <v>13.802861570406725</v>
      </c>
      <c r="R26" s="71"/>
      <c r="S26" s="82">
        <v>13.802861570406725</v>
      </c>
      <c r="T26" s="21"/>
      <c r="U26" s="10">
        <v>16</v>
      </c>
      <c r="V26" s="10" t="s">
        <v>152</v>
      </c>
      <c r="W26" s="105">
        <f>_xll.HumidairTdbRHPsi(I26, J26,N26,V26)</f>
        <v>18.834100379059748</v>
      </c>
      <c r="X26" s="106">
        <v>18.834100379059748</v>
      </c>
      <c r="Y26" s="16"/>
      <c r="Z26" s="10">
        <v>16</v>
      </c>
      <c r="AA26" s="10" t="s">
        <v>153</v>
      </c>
      <c r="AB26" s="105">
        <f>_xll.HumidairTdbRHPsi(I26,J26,N26,AA26)</f>
        <v>55.135195082744055</v>
      </c>
      <c r="AC26" s="105">
        <f t="shared" si="3"/>
        <v>92.135195082744048</v>
      </c>
      <c r="AD26" s="107">
        <v>92.135195082744048</v>
      </c>
      <c r="AF26" s="10" t="s">
        <v>154</v>
      </c>
      <c r="AG26" s="105">
        <f>_xll.HumidairTdbRHPsi(I26,J26,N26,AF26)</f>
        <v>20.12232448518543</v>
      </c>
      <c r="AH26" s="108">
        <f t="shared" si="4"/>
        <v>57.12232448518543</v>
      </c>
      <c r="AI26" s="107">
        <v>57.12232448518543</v>
      </c>
      <c r="AK26" s="10" t="s">
        <v>158</v>
      </c>
      <c r="AL26" s="113">
        <f>_xll.HumidairTdbRHPsi(I26,J26,N26,AK26)</f>
        <v>0.83623401778994866</v>
      </c>
      <c r="AM26" s="119">
        <v>0.83623401778994866</v>
      </c>
    </row>
    <row r="27" spans="1:39" x14ac:dyDescent="0.25">
      <c r="A27">
        <v>17</v>
      </c>
      <c r="B27" s="1" t="s">
        <v>58</v>
      </c>
      <c r="C27" s="54" t="s">
        <v>59</v>
      </c>
      <c r="D27" s="54"/>
      <c r="E27" s="22" t="s">
        <v>60</v>
      </c>
      <c r="F27" s="4" t="s">
        <v>61</v>
      </c>
      <c r="G27" s="45">
        <v>44275</v>
      </c>
      <c r="H27" s="41">
        <v>0.81527777777777777</v>
      </c>
      <c r="I27" s="40">
        <v>18</v>
      </c>
      <c r="J27" s="40">
        <v>64</v>
      </c>
      <c r="K27" s="48" t="s">
        <v>86</v>
      </c>
      <c r="L27" s="10">
        <v>9</v>
      </c>
      <c r="M27" s="65">
        <f t="shared" si="2"/>
        <v>101216.9283556498</v>
      </c>
      <c r="N27" s="10">
        <f t="shared" si="0"/>
        <v>1.0121692835564979</v>
      </c>
      <c r="O27" s="10" t="s">
        <v>15</v>
      </c>
      <c r="P27" s="10">
        <f>_xll.HumidairTdbRHPsi(I27,J27,N27,O27)</f>
        <v>8.2594630899919946E-3</v>
      </c>
      <c r="Q27" s="78">
        <f t="shared" si="1"/>
        <v>8.2594630899919945</v>
      </c>
      <c r="R27" s="71"/>
      <c r="S27" s="82">
        <v>8.2594630899919945</v>
      </c>
      <c r="T27" s="21"/>
      <c r="U27" s="10">
        <v>17</v>
      </c>
      <c r="V27" s="10" t="s">
        <v>152</v>
      </c>
      <c r="W27" s="105">
        <f>_xll.HumidairTdbRHPsi(I27, J27,N27,V27)</f>
        <v>11.097402375694912</v>
      </c>
      <c r="X27" s="106">
        <v>11.097402375694912</v>
      </c>
      <c r="Y27" s="16"/>
      <c r="Z27" s="10">
        <v>17</v>
      </c>
      <c r="AA27" s="10" t="s">
        <v>153</v>
      </c>
      <c r="AB27" s="105">
        <f>_xll.HumidairTdbRHPsi(I27,J27,N27,AA27)</f>
        <v>39.031597166516342</v>
      </c>
      <c r="AC27" s="105">
        <f t="shared" si="3"/>
        <v>76.031597166516349</v>
      </c>
      <c r="AD27" s="107">
        <v>76.031597166516349</v>
      </c>
      <c r="AF27" s="10" t="s">
        <v>154</v>
      </c>
      <c r="AG27" s="105">
        <f>_xll.HumidairTdbRHPsi(I27,J27,N27,AF27)</f>
        <v>18.108341303226403</v>
      </c>
      <c r="AH27" s="108">
        <f t="shared" si="4"/>
        <v>55.108341303226403</v>
      </c>
      <c r="AI27" s="107">
        <v>55.108341303226403</v>
      </c>
      <c r="AK27" s="10" t="s">
        <v>158</v>
      </c>
      <c r="AL27" s="113">
        <f>_xll.HumidairTdbRHPsi(I27,J27,N27,AK27)</f>
        <v>0.82540202154660558</v>
      </c>
      <c r="AM27" s="119">
        <v>0.82540202154660558</v>
      </c>
    </row>
    <row r="28" spans="1:39" x14ac:dyDescent="0.25">
      <c r="A28">
        <v>18</v>
      </c>
      <c r="C28" s="9" t="s">
        <v>62</v>
      </c>
      <c r="D28" s="9"/>
      <c r="E28" s="10" t="s">
        <v>63</v>
      </c>
      <c r="F28" s="11" t="s">
        <v>64</v>
      </c>
      <c r="G28" s="45">
        <v>44275</v>
      </c>
      <c r="H28" s="41">
        <v>0.89513888888888893</v>
      </c>
      <c r="I28" s="40">
        <v>14</v>
      </c>
      <c r="J28" s="40">
        <v>83</v>
      </c>
      <c r="K28" s="40" t="s">
        <v>95</v>
      </c>
      <c r="L28" s="10">
        <v>6</v>
      </c>
      <c r="M28" s="65">
        <f t="shared" si="2"/>
        <v>101252.94186124044</v>
      </c>
      <c r="N28" s="10">
        <f t="shared" si="0"/>
        <v>1.0125294186124043</v>
      </c>
      <c r="O28" s="10" t="s">
        <v>15</v>
      </c>
      <c r="P28" s="10">
        <f>_xll.HumidairTdbRHPsi(I28,J28,N28,O28)</f>
        <v>8.292403309775799E-3</v>
      </c>
      <c r="Q28" s="78">
        <f t="shared" si="1"/>
        <v>8.2924033097757999</v>
      </c>
      <c r="R28" s="71"/>
      <c r="S28" s="82">
        <v>8.2924033097757999</v>
      </c>
      <c r="T28" s="74"/>
      <c r="U28" s="109">
        <v>18</v>
      </c>
      <c r="V28" s="10" t="s">
        <v>152</v>
      </c>
      <c r="W28" s="105">
        <f>_xll.HumidairTdbRHPsi(I28, J28,N28,V28)</f>
        <v>11.161891929594333</v>
      </c>
      <c r="X28" s="106">
        <v>11.161891929594333</v>
      </c>
      <c r="Y28" s="118"/>
      <c r="Z28" s="109">
        <v>18</v>
      </c>
      <c r="AA28" s="10" t="s">
        <v>153</v>
      </c>
      <c r="AB28" s="105">
        <f>_xll.HumidairTdbRHPsi(I28,J28,N28,AA28)</f>
        <v>35.027904425817027</v>
      </c>
      <c r="AC28" s="105">
        <f t="shared" si="3"/>
        <v>72.027904425817027</v>
      </c>
      <c r="AD28" s="107">
        <v>72.027904425817027</v>
      </c>
      <c r="AF28" s="10" t="s">
        <v>154</v>
      </c>
      <c r="AG28" s="105">
        <f>_xll.HumidairTdbRHPsi(I28,J28,N28,AF28)</f>
        <v>14.083600017111193</v>
      </c>
      <c r="AH28" s="108">
        <f t="shared" si="4"/>
        <v>51.083600017111195</v>
      </c>
      <c r="AI28" s="107">
        <v>51.083600017111195</v>
      </c>
      <c r="AK28" s="10" t="s">
        <v>158</v>
      </c>
      <c r="AL28" s="113">
        <f>_xll.HumidairTdbRHPsi(I28,J28,N28,AK28)</f>
        <v>0.81373865595578376</v>
      </c>
      <c r="AM28" s="119">
        <v>0.81373865595578376</v>
      </c>
    </row>
    <row r="29" spans="1:39" x14ac:dyDescent="0.25">
      <c r="A29" s="5">
        <v>19</v>
      </c>
      <c r="B29" s="15"/>
      <c r="C29" s="54" t="s">
        <v>65</v>
      </c>
      <c r="D29" s="54"/>
      <c r="E29" s="22" t="s">
        <v>66</v>
      </c>
      <c r="F29" s="4" t="s">
        <v>67</v>
      </c>
      <c r="G29" s="45">
        <v>44275</v>
      </c>
      <c r="H29" s="41">
        <v>0.2298611111111111</v>
      </c>
      <c r="I29" s="40">
        <v>3</v>
      </c>
      <c r="J29" s="40">
        <v>73</v>
      </c>
      <c r="K29" s="40" t="s">
        <v>88</v>
      </c>
      <c r="L29" s="10">
        <v>15</v>
      </c>
      <c r="M29" s="65">
        <f t="shared" si="2"/>
        <v>101144.93246061618</v>
      </c>
      <c r="N29" s="10">
        <f t="shared" si="0"/>
        <v>1.0114493246061618</v>
      </c>
      <c r="O29" s="10" t="s">
        <v>15</v>
      </c>
      <c r="P29" s="10">
        <f>_xll.HumidairTdbRHPsi(I29,J29,N29,O29)</f>
        <v>3.4350725171446808E-3</v>
      </c>
      <c r="Q29" s="78">
        <f t="shared" si="1"/>
        <v>3.4350725171446808</v>
      </c>
      <c r="R29" s="71"/>
      <c r="S29" s="82">
        <v>3.4350725171446808</v>
      </c>
      <c r="T29" s="74"/>
      <c r="U29" s="109">
        <v>19</v>
      </c>
      <c r="V29" s="10" t="s">
        <v>152</v>
      </c>
      <c r="W29" s="105">
        <f>_xll.HumidairTdbRHPsi(I29, J29,N29,V29)</f>
        <v>-1.2021758056882277</v>
      </c>
      <c r="X29" s="106">
        <v>-1.2021758056882277</v>
      </c>
      <c r="Y29" s="118"/>
      <c r="Z29" s="109">
        <v>19</v>
      </c>
      <c r="AA29" s="10" t="s">
        <v>153</v>
      </c>
      <c r="AB29" s="105">
        <f>_xll.HumidairTdbRHPsi(I29,J29,N29,AA29)</f>
        <v>11.624638901706877</v>
      </c>
      <c r="AC29" s="105">
        <f t="shared" si="3"/>
        <v>48.624638901706874</v>
      </c>
      <c r="AD29" s="107">
        <v>48.624638901706874</v>
      </c>
      <c r="AF29" s="10" t="s">
        <v>154</v>
      </c>
      <c r="AG29" s="105">
        <f>_xll.HumidairTdbRHPsi(I29,J29,N29,AF29)</f>
        <v>3.01804962212965</v>
      </c>
      <c r="AH29" s="108">
        <f t="shared" si="4"/>
        <v>40.018049622129652</v>
      </c>
      <c r="AI29" s="107">
        <v>40.018049622129652</v>
      </c>
      <c r="AK29" s="10" t="s">
        <v>158</v>
      </c>
      <c r="AL29" s="113">
        <f>_xll.HumidairTdbRHPsi(I29,J29,N29,AK29)</f>
        <v>0.78330263300624492</v>
      </c>
      <c r="AM29" s="119">
        <v>0.78330263300624492</v>
      </c>
    </row>
    <row r="30" spans="1:39" x14ac:dyDescent="0.25">
      <c r="A30" s="5">
        <v>20</v>
      </c>
      <c r="B30" s="23" t="s">
        <v>68</v>
      </c>
      <c r="C30" s="9" t="s">
        <v>69</v>
      </c>
      <c r="D30" s="9"/>
      <c r="E30" s="10" t="s">
        <v>70</v>
      </c>
      <c r="F30" s="55" t="s">
        <v>71</v>
      </c>
      <c r="G30" s="45">
        <v>44275</v>
      </c>
      <c r="H30" s="41">
        <v>0.89513888888888893</v>
      </c>
      <c r="I30" s="40">
        <v>-23</v>
      </c>
      <c r="J30" s="40">
        <v>71</v>
      </c>
      <c r="K30" s="40" t="s">
        <v>102</v>
      </c>
      <c r="L30" s="10">
        <v>10</v>
      </c>
      <c r="M30" s="65">
        <f t="shared" si="2"/>
        <v>101204.92615896827</v>
      </c>
      <c r="N30" s="10">
        <f t="shared" si="0"/>
        <v>1.0120492615896828</v>
      </c>
      <c r="O30" s="10" t="s">
        <v>15</v>
      </c>
      <c r="P30" s="10">
        <f>_xll.HumidairTdbRHPsi(I30,J30,N30,O30)</f>
        <v>3.3837561545009808E-4</v>
      </c>
      <c r="Q30" s="78">
        <f t="shared" si="1"/>
        <v>0.33837561545009809</v>
      </c>
      <c r="R30" s="71"/>
      <c r="S30" s="82">
        <v>0.33837561545009809</v>
      </c>
      <c r="T30" s="74"/>
      <c r="U30" s="109">
        <v>20</v>
      </c>
      <c r="V30" s="10" t="s">
        <v>152</v>
      </c>
      <c r="W30" s="105">
        <f>_xll.HumidairTdbRHPsi(I30, J30,N30,V30)</f>
        <v>-26.437647979318115</v>
      </c>
      <c r="X30" s="107">
        <v>-26.437647979318115</v>
      </c>
      <c r="Y30" s="118"/>
      <c r="Z30" s="109">
        <v>20</v>
      </c>
      <c r="AA30" s="10" t="s">
        <v>153</v>
      </c>
      <c r="AB30" s="105">
        <f>_xll.HumidairTdbRHPsi(I30,J30,N30,AA30)</f>
        <v>-22.299900420126317</v>
      </c>
      <c r="AC30" s="105">
        <f t="shared" si="3"/>
        <v>14.700099579873683</v>
      </c>
      <c r="AD30" s="107">
        <v>14.700099579873683</v>
      </c>
      <c r="AF30" s="10" t="s">
        <v>154</v>
      </c>
      <c r="AG30" s="105">
        <f>_xll.HumidairTdbRHPsi(I30,J30,N30,AF30)</f>
        <v>-23.131400562398774</v>
      </c>
      <c r="AH30" s="108">
        <f t="shared" si="4"/>
        <v>13.868599437601226</v>
      </c>
      <c r="AI30" s="107">
        <v>13.868599437601226</v>
      </c>
      <c r="AK30" s="10" t="s">
        <v>158</v>
      </c>
      <c r="AL30" s="113">
        <f>_xll.HumidairTdbRHPsi(I30,J30,N30,AK30)</f>
        <v>0.70884970454686824</v>
      </c>
      <c r="AM30" s="119">
        <v>0.70884970454686824</v>
      </c>
    </row>
    <row r="31" spans="1:39" x14ac:dyDescent="0.25">
      <c r="Q31" s="72"/>
      <c r="R31" s="43"/>
      <c r="S31" s="73"/>
      <c r="T31" s="73"/>
    </row>
    <row r="32" spans="1:39" x14ac:dyDescent="0.25">
      <c r="F32">
        <f>418*(0.669/0.771)</f>
        <v>362.70038910505838</v>
      </c>
      <c r="Q32" s="72"/>
      <c r="R32" s="43"/>
      <c r="S32" s="73"/>
      <c r="T32" s="73"/>
      <c r="U32" s="73"/>
      <c r="V32" s="73"/>
      <c r="W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L32" s="116" t="s">
        <v>160</v>
      </c>
    </row>
    <row r="33" spans="1:40" x14ac:dyDescent="0.25">
      <c r="K33" s="25"/>
      <c r="L33" s="31"/>
      <c r="M33" s="25"/>
      <c r="N33" s="42"/>
      <c r="O33" s="36"/>
      <c r="P33" s="36"/>
      <c r="S33" s="90" t="s">
        <v>96</v>
      </c>
      <c r="U33" s="95"/>
      <c r="Z33" t="s">
        <v>180</v>
      </c>
      <c r="AC33" s="38" t="s">
        <v>144</v>
      </c>
      <c r="AD33" s="96" t="s">
        <v>144</v>
      </c>
      <c r="AH33" s="38" t="s">
        <v>144</v>
      </c>
      <c r="AI33" s="96" t="s">
        <v>144</v>
      </c>
      <c r="AN33" s="112"/>
    </row>
    <row r="34" spans="1:40" x14ac:dyDescent="0.25">
      <c r="B34" s="49" t="s">
        <v>96</v>
      </c>
      <c r="F34" s="3"/>
      <c r="G34" s="4"/>
      <c r="H34" s="3"/>
      <c r="Q34" s="34" t="s">
        <v>72</v>
      </c>
      <c r="R34" s="73"/>
      <c r="S34" s="81" t="s">
        <v>72</v>
      </c>
      <c r="T34" s="73"/>
      <c r="U34" t="s">
        <v>145</v>
      </c>
      <c r="AB34" s="97" t="s">
        <v>134</v>
      </c>
      <c r="AC34" s="22">
        <v>37</v>
      </c>
      <c r="AD34" s="98">
        <v>37</v>
      </c>
      <c r="AG34" s="97" t="s">
        <v>134</v>
      </c>
      <c r="AH34" s="22">
        <v>37.200000000000003</v>
      </c>
      <c r="AI34" s="98">
        <v>37.200000000000003</v>
      </c>
      <c r="AL34" s="53" t="s">
        <v>155</v>
      </c>
      <c r="AM34" s="96" t="s">
        <v>155</v>
      </c>
      <c r="AN34" s="112"/>
    </row>
    <row r="35" spans="1:40" x14ac:dyDescent="0.25">
      <c r="L35" s="4" t="s">
        <v>1</v>
      </c>
      <c r="M35" s="16" t="s">
        <v>2</v>
      </c>
      <c r="P35" s="4" t="s">
        <v>72</v>
      </c>
      <c r="Q35" s="34" t="s">
        <v>81</v>
      </c>
      <c r="R35" s="21"/>
      <c r="S35" s="81" t="s">
        <v>81</v>
      </c>
      <c r="T35" s="73"/>
      <c r="W35" s="53" t="s">
        <v>134</v>
      </c>
      <c r="X35" s="99" t="s">
        <v>134</v>
      </c>
      <c r="AB35" s="100" t="s">
        <v>146</v>
      </c>
      <c r="AC35" s="54" t="s">
        <v>147</v>
      </c>
      <c r="AD35" s="101" t="s">
        <v>147</v>
      </c>
      <c r="AG35" s="59" t="s">
        <v>146</v>
      </c>
      <c r="AH35" s="54" t="s">
        <v>147</v>
      </c>
      <c r="AI35" s="101" t="s">
        <v>147</v>
      </c>
      <c r="AL35" s="54" t="s">
        <v>156</v>
      </c>
      <c r="AM35" s="98" t="s">
        <v>156</v>
      </c>
      <c r="AN35" s="111"/>
    </row>
    <row r="36" spans="1:40" x14ac:dyDescent="0.25">
      <c r="A36" s="5"/>
      <c r="B36" s="5"/>
      <c r="C36" t="s">
        <v>3</v>
      </c>
      <c r="E36" t="s">
        <v>4</v>
      </c>
      <c r="F36" t="s">
        <v>5</v>
      </c>
      <c r="G36" s="4" t="s">
        <v>6</v>
      </c>
      <c r="H36" s="6" t="s">
        <v>7</v>
      </c>
      <c r="I36" s="4" t="s">
        <v>98</v>
      </c>
      <c r="J36" s="4" t="s">
        <v>99</v>
      </c>
      <c r="K36" s="4" t="s">
        <v>74</v>
      </c>
      <c r="L36" s="7" t="s">
        <v>171</v>
      </c>
      <c r="M36" s="24" t="s">
        <v>8</v>
      </c>
      <c r="N36" s="4" t="s">
        <v>9</v>
      </c>
      <c r="O36" s="4" t="s">
        <v>10</v>
      </c>
      <c r="P36" s="4" t="s">
        <v>11</v>
      </c>
      <c r="Q36" s="34" t="s">
        <v>82</v>
      </c>
      <c r="R36" s="21"/>
      <c r="S36" s="81" t="s">
        <v>82</v>
      </c>
      <c r="T36" s="21"/>
      <c r="U36" s="10" t="s">
        <v>148</v>
      </c>
      <c r="V36" s="55" t="s">
        <v>10</v>
      </c>
      <c r="W36" s="14" t="s">
        <v>149</v>
      </c>
      <c r="X36" s="102" t="s">
        <v>149</v>
      </c>
      <c r="Y36" s="21"/>
      <c r="Z36" s="38" t="s">
        <v>148</v>
      </c>
      <c r="AA36" s="11" t="s">
        <v>10</v>
      </c>
      <c r="AB36" s="103" t="s">
        <v>150</v>
      </c>
      <c r="AC36" s="14" t="s">
        <v>151</v>
      </c>
      <c r="AD36" s="104" t="s">
        <v>151</v>
      </c>
      <c r="AF36" s="9" t="s">
        <v>10</v>
      </c>
      <c r="AG36" s="103" t="s">
        <v>82</v>
      </c>
      <c r="AH36" s="14" t="s">
        <v>151</v>
      </c>
      <c r="AI36" s="104" t="s">
        <v>151</v>
      </c>
      <c r="AK36" s="44" t="s">
        <v>10</v>
      </c>
      <c r="AL36" s="13" t="s">
        <v>157</v>
      </c>
      <c r="AM36" s="104" t="s">
        <v>157</v>
      </c>
      <c r="AN36" s="112"/>
    </row>
    <row r="37" spans="1:40" x14ac:dyDescent="0.25">
      <c r="A37">
        <v>1</v>
      </c>
      <c r="C37" s="9" t="s">
        <v>12</v>
      </c>
      <c r="D37" s="9"/>
      <c r="E37" s="10" t="s">
        <v>13</v>
      </c>
      <c r="F37" s="44" t="s">
        <v>14</v>
      </c>
      <c r="G37" s="45">
        <v>44307</v>
      </c>
      <c r="H37" s="41">
        <v>3.7499999999999999E-2</v>
      </c>
      <c r="I37" s="40">
        <v>-18</v>
      </c>
      <c r="J37" s="40">
        <v>77</v>
      </c>
      <c r="K37" s="40" t="s">
        <v>89</v>
      </c>
      <c r="L37" s="10">
        <v>32</v>
      </c>
      <c r="M37" s="65">
        <f>+((101325*(1-(2.25577*10^-5)*(L37))^5.25588))</f>
        <v>100941.16925190832</v>
      </c>
      <c r="N37" s="18">
        <f t="shared" ref="N37:N56" si="5">+M37/100000</f>
        <v>1.0094116925190832</v>
      </c>
      <c r="O37" s="10" t="s">
        <v>15</v>
      </c>
      <c r="P37" s="10">
        <f>_xll.HumidairTdbRHPsi(I37,J37,N37,O37)</f>
        <v>5.9582012379791121E-4</v>
      </c>
      <c r="Q37" s="78">
        <f t="shared" ref="Q37:Q56" si="6">+P37*1000</f>
        <v>0.59582012379791116</v>
      </c>
      <c r="R37" s="75"/>
      <c r="S37" s="82">
        <v>0.59582012379791116</v>
      </c>
      <c r="T37" s="21"/>
      <c r="U37" s="10">
        <v>1</v>
      </c>
      <c r="V37" s="10" t="s">
        <v>152</v>
      </c>
      <c r="W37" s="105">
        <f>_xll.HumidairTdbRHPsi(I37, J37,N37,V37)</f>
        <v>-20.737843964977316</v>
      </c>
      <c r="X37" s="106">
        <v>-20.737843964977316</v>
      </c>
      <c r="Y37" s="21"/>
      <c r="Z37" s="22">
        <v>1</v>
      </c>
      <c r="AA37" s="121" t="s">
        <v>153</v>
      </c>
      <c r="AB37" s="105">
        <f>_xll.HumidairTdbRHPsi(I37,J37,N37,AA37)</f>
        <v>-16.632460457365259</v>
      </c>
      <c r="AC37" s="105">
        <f>+AB37+37</f>
        <v>20.367539542634741</v>
      </c>
      <c r="AD37" s="107">
        <v>20.367539542634741</v>
      </c>
      <c r="AF37" s="10" t="s">
        <v>154</v>
      </c>
      <c r="AG37" s="105">
        <f>_xll.HumidairTdbRHPsi(I37,J37,N37,AF37)</f>
        <v>-18.102116576813366</v>
      </c>
      <c r="AH37" s="105">
        <f>+AG37+37.2</f>
        <v>19.097883423186637</v>
      </c>
      <c r="AI37" s="106">
        <f>+AG37+37.2</f>
        <v>19.097883423186637</v>
      </c>
      <c r="AK37" s="10" t="s">
        <v>158</v>
      </c>
      <c r="AL37" s="113">
        <f>_xll.HumidairTdbRHPsi(I37,J37,N37,AK37)</f>
        <v>0.72497392889310353</v>
      </c>
      <c r="AM37" s="119">
        <v>0.72497392889310353</v>
      </c>
      <c r="AN37" s="115"/>
    </row>
    <row r="38" spans="1:40" x14ac:dyDescent="0.25">
      <c r="A38">
        <v>2</v>
      </c>
      <c r="B38" s="1" t="s">
        <v>16</v>
      </c>
      <c r="C38" s="13" t="s">
        <v>17</v>
      </c>
      <c r="D38" s="13"/>
      <c r="E38" s="14" t="s">
        <v>18</v>
      </c>
      <c r="F38" s="11" t="s">
        <v>19</v>
      </c>
      <c r="G38" s="45">
        <v>44308</v>
      </c>
      <c r="H38" s="41">
        <v>7.9166666666666663E-2</v>
      </c>
      <c r="I38" s="40">
        <v>-13</v>
      </c>
      <c r="J38" s="40">
        <v>79</v>
      </c>
      <c r="K38" s="40" t="s">
        <v>85</v>
      </c>
      <c r="L38" s="10">
        <v>41</v>
      </c>
      <c r="M38" s="65">
        <f t="shared" ref="M38:M56" si="7">+((101325*(1-(2.25577*10^-5)*(L38))^5.25588))</f>
        <v>100833.42925724134</v>
      </c>
      <c r="N38" s="18">
        <f t="shared" si="5"/>
        <v>1.0083342925724135</v>
      </c>
      <c r="O38" s="10" t="s">
        <v>15</v>
      </c>
      <c r="P38" s="10">
        <f>_xll.HumidairTdbRHPsi(I38,J38,N38,O38)</f>
        <v>9.7294631011947972E-4</v>
      </c>
      <c r="Q38" s="78">
        <f t="shared" si="6"/>
        <v>0.97294631011947974</v>
      </c>
      <c r="R38" s="75"/>
      <c r="S38" s="82">
        <v>0.97294631011947974</v>
      </c>
      <c r="T38" s="21"/>
      <c r="U38" s="10">
        <v>2</v>
      </c>
      <c r="V38" s="10" t="s">
        <v>152</v>
      </c>
      <c r="W38" s="105">
        <f>_xll.HumidairTdbRHPsi(I38, J38,N38,V38)</f>
        <v>-15.569496020882696</v>
      </c>
      <c r="X38" s="106">
        <v>-15.569496020882696</v>
      </c>
      <c r="Y38" s="21"/>
      <c r="Z38" s="22">
        <v>2</v>
      </c>
      <c r="AA38" s="121" t="s">
        <v>153</v>
      </c>
      <c r="AB38" s="105">
        <f>_xll.HumidairTdbRHPsi(I38,J38,N38,AA38)</f>
        <v>-10.664445996857147</v>
      </c>
      <c r="AC38" s="108">
        <f t="shared" ref="AC38:AC56" si="8">+AB38+37</f>
        <v>26.335554003142853</v>
      </c>
      <c r="AD38" s="107">
        <v>26.335554003142853</v>
      </c>
      <c r="AF38" s="10" t="s">
        <v>154</v>
      </c>
      <c r="AG38" s="105">
        <f>_xll.HumidairTdbRHPsi(I38,J38,N38,AF38)</f>
        <v>-13.073347637302904</v>
      </c>
      <c r="AH38" s="105">
        <f t="shared" ref="AH38:AH56" si="9">+AG38+37.2</f>
        <v>24.126652362697101</v>
      </c>
      <c r="AI38" s="106">
        <f t="shared" ref="AI38:AI56" si="10">+AG38+37.2</f>
        <v>24.126652362697101</v>
      </c>
      <c r="AK38" s="10" t="s">
        <v>158</v>
      </c>
      <c r="AL38" s="113">
        <f>_xll.HumidairTdbRHPsi(I38,J38,N38,AK38)</f>
        <v>0.74003229671275972</v>
      </c>
      <c r="AM38" s="119">
        <v>0.74003229671275972</v>
      </c>
      <c r="AN38" s="115"/>
    </row>
    <row r="39" spans="1:40" x14ac:dyDescent="0.25">
      <c r="A39">
        <v>3</v>
      </c>
      <c r="C39" s="13" t="s">
        <v>20</v>
      </c>
      <c r="D39" s="13"/>
      <c r="E39" s="10" t="s">
        <v>21</v>
      </c>
      <c r="F39" s="11" t="s">
        <v>22</v>
      </c>
      <c r="G39" s="45">
        <v>44673</v>
      </c>
      <c r="H39" s="41">
        <v>0.7680555555555556</v>
      </c>
      <c r="I39" s="40">
        <v>9</v>
      </c>
      <c r="J39" s="40">
        <v>34</v>
      </c>
      <c r="K39" s="40" t="s">
        <v>90</v>
      </c>
      <c r="L39" s="10">
        <v>15</v>
      </c>
      <c r="M39" s="65">
        <f t="shared" si="7"/>
        <v>101144.93246061618</v>
      </c>
      <c r="N39" s="18">
        <f t="shared" si="5"/>
        <v>1.0114493246061618</v>
      </c>
      <c r="O39" s="10" t="s">
        <v>15</v>
      </c>
      <c r="P39" s="10">
        <f>_xll.HumidairTdbRHPsi(I39,J39,N39,O39)</f>
        <v>2.4192673133967171E-3</v>
      </c>
      <c r="Q39" s="78">
        <f t="shared" si="6"/>
        <v>2.4192673133967171</v>
      </c>
      <c r="R39" s="75"/>
      <c r="S39" s="82">
        <v>2.4192673133967171</v>
      </c>
      <c r="T39" s="21"/>
      <c r="U39" s="10">
        <v>3</v>
      </c>
      <c r="V39" s="10" t="s">
        <v>152</v>
      </c>
      <c r="W39" s="105">
        <f>_xll.HumidairTdbRHPsi(I39, J39,N39,V39)</f>
        <v>-5.3380861528725063</v>
      </c>
      <c r="X39" s="106">
        <v>-5.3380861528725063</v>
      </c>
      <c r="Y39" s="21"/>
      <c r="Z39" s="22">
        <v>3</v>
      </c>
      <c r="AA39" s="121" t="s">
        <v>153</v>
      </c>
      <c r="AB39" s="105">
        <f>_xll.HumidairTdbRHPsi(I39,J39,N39,AA39)</f>
        <v>15.142519720960541</v>
      </c>
      <c r="AC39" s="108">
        <f t="shared" si="8"/>
        <v>52.142519720960543</v>
      </c>
      <c r="AD39" s="107">
        <v>52.142519720960543</v>
      </c>
      <c r="AF39" s="10" t="s">
        <v>154</v>
      </c>
      <c r="AG39" s="105">
        <f>_xll.HumidairTdbRHPsi(I39,J39,N39,AF39)</f>
        <v>9.0536311272999175</v>
      </c>
      <c r="AH39" s="105">
        <f t="shared" si="9"/>
        <v>46.253631127299919</v>
      </c>
      <c r="AI39" s="106">
        <f t="shared" si="10"/>
        <v>46.253631127299919</v>
      </c>
      <c r="AK39" s="10" t="s">
        <v>158</v>
      </c>
      <c r="AL39" s="113">
        <f>_xll.HumidairTdbRHPsi(I39,J39,N39,AK39)</f>
        <v>0.80037930191425866</v>
      </c>
      <c r="AM39" s="119">
        <v>0.80037930191425866</v>
      </c>
      <c r="AN39" s="115"/>
    </row>
    <row r="40" spans="1:40" x14ac:dyDescent="0.25">
      <c r="A40" s="5">
        <v>4</v>
      </c>
      <c r="B40" s="15"/>
      <c r="C40" s="13" t="s">
        <v>23</v>
      </c>
      <c r="D40" s="13"/>
      <c r="E40" s="10" t="s">
        <v>24</v>
      </c>
      <c r="F40" s="11" t="s">
        <v>25</v>
      </c>
      <c r="G40" s="45">
        <v>44307</v>
      </c>
      <c r="H40" s="41">
        <v>0.45347222222222222</v>
      </c>
      <c r="I40" s="40">
        <v>-8</v>
      </c>
      <c r="J40" s="40">
        <v>67</v>
      </c>
      <c r="K40" s="40" t="s">
        <v>86</v>
      </c>
      <c r="L40" s="10">
        <v>26</v>
      </c>
      <c r="M40" s="65">
        <f t="shared" si="7"/>
        <v>101013.04768769341</v>
      </c>
      <c r="N40" s="18">
        <f t="shared" si="5"/>
        <v>1.0101304768769341</v>
      </c>
      <c r="O40" s="10" t="s">
        <v>15</v>
      </c>
      <c r="P40" s="10">
        <f>_xll.HumidairTdbRHPsi(I40,J40,N40,O40)</f>
        <v>1.2867149327518413E-3</v>
      </c>
      <c r="Q40" s="78">
        <f t="shared" si="6"/>
        <v>1.2867149327518412</v>
      </c>
      <c r="R40" s="75"/>
      <c r="S40" s="82">
        <v>1.2867149327518412</v>
      </c>
      <c r="T40" s="21"/>
      <c r="U40" s="10">
        <v>4</v>
      </c>
      <c r="V40" s="10" t="s">
        <v>152</v>
      </c>
      <c r="W40" s="105">
        <f>_xll.HumidairTdbRHPsi(I40, J40,N40,V40)</f>
        <v>-12.50288947393085</v>
      </c>
      <c r="X40" s="106">
        <v>-12.50288947393085</v>
      </c>
      <c r="Y40" s="21"/>
      <c r="Z40" s="22">
        <v>4</v>
      </c>
      <c r="AA40" s="121" t="s">
        <v>153</v>
      </c>
      <c r="AB40" s="105">
        <f>_xll.HumidairTdbRHPsi(I40,J40,N40,AA40)</f>
        <v>-4.8476170366811697</v>
      </c>
      <c r="AC40" s="108">
        <f t="shared" si="8"/>
        <v>32.152382963318829</v>
      </c>
      <c r="AD40" s="107">
        <v>32.152382963318829</v>
      </c>
      <c r="AF40" s="10" t="s">
        <v>154</v>
      </c>
      <c r="AG40" s="105">
        <f>_xll.HumidairTdbRHPsi(I40,J40,N40,AF40)</f>
        <v>-8.045329093781751</v>
      </c>
      <c r="AH40" s="105">
        <f t="shared" si="9"/>
        <v>29.15467090621825</v>
      </c>
      <c r="AI40" s="106">
        <f t="shared" si="10"/>
        <v>29.15467090621825</v>
      </c>
      <c r="AK40" s="10" t="s">
        <v>158</v>
      </c>
      <c r="AL40" s="113">
        <f>_xll.HumidairTdbRHPsi(I40,J40,N40,AK40)</f>
        <v>0.75297091589335474</v>
      </c>
      <c r="AM40" s="119">
        <v>0.75297091589335474</v>
      </c>
      <c r="AN40" s="115"/>
    </row>
    <row r="41" spans="1:40" x14ac:dyDescent="0.25">
      <c r="A41">
        <v>5</v>
      </c>
      <c r="C41" s="9" t="s">
        <v>26</v>
      </c>
      <c r="D41" s="9"/>
      <c r="E41" s="10" t="s">
        <v>27</v>
      </c>
      <c r="F41" s="11" t="s">
        <v>28</v>
      </c>
      <c r="G41" s="45">
        <v>44308</v>
      </c>
      <c r="H41" s="41">
        <v>2.9861111111111113E-2</v>
      </c>
      <c r="I41" s="40">
        <v>7</v>
      </c>
      <c r="J41" s="40">
        <v>51</v>
      </c>
      <c r="K41" s="40" t="s">
        <v>93</v>
      </c>
      <c r="L41" s="10">
        <v>356</v>
      </c>
      <c r="M41" s="65">
        <f t="shared" si="7"/>
        <v>97120.766933102874</v>
      </c>
      <c r="N41" s="18">
        <f t="shared" si="5"/>
        <v>0.97120766933102876</v>
      </c>
      <c r="O41" s="10" t="s">
        <v>15</v>
      </c>
      <c r="P41" s="10">
        <f>_xll.HumidairTdbRHPsi(I41,J41,N41,O41)</f>
        <v>3.3023915266308197E-3</v>
      </c>
      <c r="Q41" s="78">
        <f t="shared" si="6"/>
        <v>3.3023915266308195</v>
      </c>
      <c r="R41" s="75"/>
      <c r="S41" s="82">
        <v>3.3023915266308195</v>
      </c>
      <c r="T41" s="21"/>
      <c r="U41" s="10">
        <v>5</v>
      </c>
      <c r="V41" s="10" t="s">
        <v>152</v>
      </c>
      <c r="W41" s="105">
        <f>_xll.HumidairTdbRHPsi(I41, J41,N41,V41)</f>
        <v>-2.1573265739980911</v>
      </c>
      <c r="X41" s="106">
        <v>-2.1573265739980911</v>
      </c>
      <c r="Y41" s="21"/>
      <c r="Z41" s="22">
        <v>5</v>
      </c>
      <c r="AA41" s="121" t="s">
        <v>153</v>
      </c>
      <c r="AB41" s="105">
        <f>_xll.HumidairTdbRHPsi(I41,J41,N41,AA41)</f>
        <v>15.351377055330115</v>
      </c>
      <c r="AC41" s="108">
        <f t="shared" si="8"/>
        <v>52.351377055330119</v>
      </c>
      <c r="AD41" s="107">
        <v>52.351377055330119</v>
      </c>
      <c r="AF41" s="10" t="s">
        <v>154</v>
      </c>
      <c r="AG41" s="105">
        <f>_xll.HumidairTdbRHPsi(I41,J41,N41,AF41)</f>
        <v>7.0522799876115707</v>
      </c>
      <c r="AH41" s="105">
        <f t="shared" si="9"/>
        <v>44.252279987611573</v>
      </c>
      <c r="AI41" s="106">
        <f t="shared" si="10"/>
        <v>44.252279987611573</v>
      </c>
      <c r="AK41" s="10" t="s">
        <v>158</v>
      </c>
      <c r="AL41" s="113">
        <f>_xll.HumidairTdbRHPsi(I41,J41,N41,AK41)</f>
        <v>0.82763123114295956</v>
      </c>
      <c r="AM41" s="119">
        <v>0.82763123114295956</v>
      </c>
      <c r="AN41" s="115"/>
    </row>
    <row r="42" spans="1:40" x14ac:dyDescent="0.25">
      <c r="A42">
        <v>6</v>
      </c>
      <c r="C42" s="9" t="s">
        <v>29</v>
      </c>
      <c r="D42" s="9"/>
      <c r="E42" s="10" t="s">
        <v>30</v>
      </c>
      <c r="F42" s="11" t="s">
        <v>31</v>
      </c>
      <c r="G42" s="45">
        <v>44307</v>
      </c>
      <c r="H42" s="46">
        <v>0.40625</v>
      </c>
      <c r="I42" s="40">
        <v>12</v>
      </c>
      <c r="J42" s="40">
        <v>69</v>
      </c>
      <c r="K42" s="40" t="s">
        <v>90</v>
      </c>
      <c r="L42" s="10">
        <v>2</v>
      </c>
      <c r="M42" s="65">
        <f t="shared" si="7"/>
        <v>101300.97600813</v>
      </c>
      <c r="N42" s="18">
        <f t="shared" si="5"/>
        <v>1.0130097600812999</v>
      </c>
      <c r="O42" s="10" t="s">
        <v>15</v>
      </c>
      <c r="P42" s="10">
        <f>_xll.HumidairTdbRHPsi(I42,J42,N42,O42)</f>
        <v>6.0234213207280623E-3</v>
      </c>
      <c r="Q42" s="78">
        <f t="shared" si="6"/>
        <v>6.0234213207280627</v>
      </c>
      <c r="R42" s="75"/>
      <c r="S42" s="82">
        <v>6.0234213207280627</v>
      </c>
      <c r="T42" s="21"/>
      <c r="U42" s="10">
        <v>6</v>
      </c>
      <c r="V42" s="10" t="s">
        <v>152</v>
      </c>
      <c r="W42" s="105">
        <f>_xll.HumidairTdbRHPsi(I42, J42,N42,V42)</f>
        <v>6.4958006518945126</v>
      </c>
      <c r="X42" s="106">
        <v>6.4958006518945126</v>
      </c>
      <c r="Y42" s="21"/>
      <c r="Z42" s="22">
        <v>6</v>
      </c>
      <c r="AA42" s="121" t="s">
        <v>153</v>
      </c>
      <c r="AB42" s="105">
        <f>_xll.HumidairTdbRHPsi(I42,J42,N42,AA42)</f>
        <v>27.263248260812954</v>
      </c>
      <c r="AC42" s="108">
        <f t="shared" si="8"/>
        <v>64.263248260812958</v>
      </c>
      <c r="AD42" s="107">
        <v>64.263248260812958</v>
      </c>
      <c r="AF42" s="10" t="s">
        <v>154</v>
      </c>
      <c r="AG42" s="105">
        <f>_xll.HumidairTdbRHPsi(I42,J42,N42,AF42)</f>
        <v>12.071307599757331</v>
      </c>
      <c r="AH42" s="105">
        <f t="shared" si="9"/>
        <v>49.271307599757336</v>
      </c>
      <c r="AI42" s="106">
        <f t="shared" si="10"/>
        <v>49.271307599757336</v>
      </c>
      <c r="AK42" s="10" t="s">
        <v>158</v>
      </c>
      <c r="AL42" s="113">
        <f>_xll.HumidairTdbRHPsi(I42,J42,N42,AK42)</f>
        <v>0.80767011149217027</v>
      </c>
      <c r="AM42" s="119">
        <v>0.80767011149217027</v>
      </c>
      <c r="AN42" s="115"/>
    </row>
    <row r="43" spans="1:40" x14ac:dyDescent="0.25">
      <c r="A43">
        <v>7</v>
      </c>
      <c r="B43" s="1" t="s">
        <v>32</v>
      </c>
      <c r="C43" s="9" t="s">
        <v>33</v>
      </c>
      <c r="D43" s="9"/>
      <c r="E43" s="10" t="s">
        <v>34</v>
      </c>
      <c r="F43" s="11" t="s">
        <v>35</v>
      </c>
      <c r="G43" s="45">
        <v>44307</v>
      </c>
      <c r="H43" s="41">
        <v>0.78680555555555554</v>
      </c>
      <c r="I43" s="40">
        <v>18</v>
      </c>
      <c r="J43" s="40">
        <v>45</v>
      </c>
      <c r="K43" s="40" t="s">
        <v>75</v>
      </c>
      <c r="L43" s="10">
        <v>126</v>
      </c>
      <c r="M43" s="65">
        <f t="shared" si="7"/>
        <v>99820.46987859541</v>
      </c>
      <c r="N43" s="18">
        <f t="shared" si="5"/>
        <v>0.99820469878595408</v>
      </c>
      <c r="O43" s="10" t="s">
        <v>15</v>
      </c>
      <c r="P43" s="10">
        <f>_xll.HumidairTdbRHPsi(I43,J43,N43,O43)</f>
        <v>5.8660724101751273E-3</v>
      </c>
      <c r="Q43" s="78">
        <f t="shared" si="6"/>
        <v>5.8660724101751276</v>
      </c>
      <c r="R43" s="75"/>
      <c r="S43" s="82">
        <v>5.8660724101751276</v>
      </c>
      <c r="T43" s="21"/>
      <c r="U43" s="10">
        <v>7</v>
      </c>
      <c r="V43" s="10" t="s">
        <v>152</v>
      </c>
      <c r="W43" s="105">
        <f>_xll.HumidairTdbRHPsi(I43, J43,N43,V43)</f>
        <v>5.9037475568837294</v>
      </c>
      <c r="X43" s="106">
        <v>5.9037475568837294</v>
      </c>
      <c r="Y43" s="21"/>
      <c r="Z43" s="22">
        <v>7</v>
      </c>
      <c r="AA43" s="121" t="s">
        <v>153</v>
      </c>
      <c r="AB43" s="105">
        <f>_xll.HumidairTdbRHPsi(I43,J43,N43,AA43)</f>
        <v>32.973051196078259</v>
      </c>
      <c r="AC43" s="108">
        <f t="shared" si="8"/>
        <v>69.973051196078259</v>
      </c>
      <c r="AD43" s="107">
        <v>69.973051196078259</v>
      </c>
      <c r="AF43" s="10" t="s">
        <v>154</v>
      </c>
      <c r="AG43" s="105">
        <f>_xll.HumidairTdbRHPsi(I43,J43,N43,AF43)</f>
        <v>18.111729271962439</v>
      </c>
      <c r="AH43" s="105">
        <f t="shared" si="9"/>
        <v>55.311729271962442</v>
      </c>
      <c r="AI43" s="106">
        <f t="shared" si="10"/>
        <v>55.311729271962442</v>
      </c>
      <c r="AK43" s="10" t="s">
        <v>158</v>
      </c>
      <c r="AL43" s="113">
        <f>_xll.HumidairTdbRHPsi(I43,J43,N43,AK43)</f>
        <v>0.83695347147523647</v>
      </c>
      <c r="AM43" s="119">
        <v>0.83695347147523647</v>
      </c>
      <c r="AN43" s="115"/>
    </row>
    <row r="44" spans="1:40" x14ac:dyDescent="0.25">
      <c r="A44">
        <v>8</v>
      </c>
      <c r="C44" s="9" t="s">
        <v>36</v>
      </c>
      <c r="D44" s="9"/>
      <c r="E44" s="10" t="s">
        <v>37</v>
      </c>
      <c r="F44" s="11" t="s">
        <v>38</v>
      </c>
      <c r="G44" s="45">
        <v>44308</v>
      </c>
      <c r="H44" s="41">
        <v>3.6111111111111115E-2</v>
      </c>
      <c r="I44" s="40">
        <v>15</v>
      </c>
      <c r="J44" s="40">
        <v>43</v>
      </c>
      <c r="K44" s="40" t="s">
        <v>88</v>
      </c>
      <c r="L44" s="10">
        <v>143</v>
      </c>
      <c r="M44" s="65">
        <f t="shared" si="7"/>
        <v>99618.87034335341</v>
      </c>
      <c r="N44" s="18">
        <f t="shared" si="5"/>
        <v>0.99618870343353405</v>
      </c>
      <c r="O44" s="10" t="s">
        <v>15</v>
      </c>
      <c r="P44" s="10">
        <f>_xll.HumidairTdbRHPsi(I44,J44,N44,O44)</f>
        <v>4.6309512756374646E-3</v>
      </c>
      <c r="Q44" s="78">
        <f t="shared" si="6"/>
        <v>4.6309512756374644</v>
      </c>
      <c r="R44" s="75"/>
      <c r="S44" s="82">
        <v>4.6309512756374644</v>
      </c>
      <c r="T44" s="21"/>
      <c r="U44" s="10">
        <v>8</v>
      </c>
      <c r="V44" s="10" t="s">
        <v>152</v>
      </c>
      <c r="W44" s="105">
        <f>_xll.HumidairTdbRHPsi(I44, J44,N44,V44)</f>
        <v>2.5346283970572472</v>
      </c>
      <c r="X44" s="106">
        <v>2.5346283970572472</v>
      </c>
      <c r="Y44" s="21"/>
      <c r="Z44" s="22">
        <v>8</v>
      </c>
      <c r="AA44" s="121" t="s">
        <v>153</v>
      </c>
      <c r="AB44" s="105">
        <f>_xll.HumidairTdbRHPsi(I44,J44,N44,AA44)</f>
        <v>26.800375634102284</v>
      </c>
      <c r="AC44" s="108">
        <f t="shared" si="8"/>
        <v>63.800375634102281</v>
      </c>
      <c r="AD44" s="107">
        <v>63.800375634102281</v>
      </c>
      <c r="AF44" s="10" t="s">
        <v>154</v>
      </c>
      <c r="AG44" s="105">
        <f>_xll.HumidairTdbRHPsi(I44,J44,N44,AF44)</f>
        <v>15.093775924841363</v>
      </c>
      <c r="AH44" s="105">
        <f t="shared" si="9"/>
        <v>52.29377592484137</v>
      </c>
      <c r="AI44" s="106">
        <f t="shared" si="10"/>
        <v>52.29377592484137</v>
      </c>
      <c r="AK44" s="10" t="s">
        <v>158</v>
      </c>
      <c r="AL44" s="113">
        <f>_xll.HumidairTdbRHPsi(I44,J44,N44,AK44)</f>
        <v>0.829981171049334</v>
      </c>
      <c r="AM44" s="119">
        <v>0.829981171049334</v>
      </c>
      <c r="AN44" s="115"/>
    </row>
    <row r="45" spans="1:40" x14ac:dyDescent="0.25">
      <c r="A45">
        <v>9</v>
      </c>
      <c r="C45" s="94" t="s">
        <v>39</v>
      </c>
      <c r="D45" s="94"/>
      <c r="E45" s="10" t="s">
        <v>40</v>
      </c>
      <c r="F45" s="11" t="s">
        <v>41</v>
      </c>
      <c r="G45" s="45">
        <v>44307</v>
      </c>
      <c r="H45" s="41">
        <v>0.52777777777777779</v>
      </c>
      <c r="I45" s="40">
        <v>-2</v>
      </c>
      <c r="J45" s="40">
        <v>91</v>
      </c>
      <c r="K45" s="40" t="s">
        <v>92</v>
      </c>
      <c r="L45" s="10">
        <v>62</v>
      </c>
      <c r="M45" s="65">
        <f t="shared" si="7"/>
        <v>100582.39802554256</v>
      </c>
      <c r="N45" s="18">
        <f t="shared" si="5"/>
        <v>1.0058239802554256</v>
      </c>
      <c r="O45" s="10" t="s">
        <v>15</v>
      </c>
      <c r="P45" s="10">
        <f>_xll.HumidairTdbRHPsi(I45,J45,N45,O45)</f>
        <v>2.9388315156399225E-3</v>
      </c>
      <c r="Q45" s="78">
        <f t="shared" si="6"/>
        <v>2.9388315156399223</v>
      </c>
      <c r="R45" s="75"/>
      <c r="S45" s="82">
        <v>2.9388315156399223</v>
      </c>
      <c r="T45" s="21"/>
      <c r="U45" s="10">
        <v>9</v>
      </c>
      <c r="V45" s="10" t="s">
        <v>152</v>
      </c>
      <c r="W45" s="105">
        <f>_xll.HumidairTdbRHPsi(I45, J45,N45,V45)</f>
        <v>-3.1237899108811575</v>
      </c>
      <c r="X45" s="106">
        <v>-3.1237899108811575</v>
      </c>
      <c r="Y45" s="21"/>
      <c r="Z45" s="22">
        <v>9</v>
      </c>
      <c r="AA45" s="121" t="s">
        <v>153</v>
      </c>
      <c r="AB45" s="105">
        <f>_xll.HumidairTdbRHPsi(I45,J45,N45,AA45)</f>
        <v>5.3263671917336461</v>
      </c>
      <c r="AC45" s="108">
        <f t="shared" si="8"/>
        <v>42.326367191733645</v>
      </c>
      <c r="AD45" s="107">
        <v>42.326367191733645</v>
      </c>
      <c r="AF45" s="10" t="s">
        <v>154</v>
      </c>
      <c r="AG45" s="105">
        <f>_xll.HumidairTdbRHPsi(I45,J45,N45,AF45)</f>
        <v>-2.0095455017140385</v>
      </c>
      <c r="AH45" s="105">
        <f t="shared" si="9"/>
        <v>35.190454498285966</v>
      </c>
      <c r="AI45" s="106">
        <f t="shared" si="10"/>
        <v>35.190454498285966</v>
      </c>
      <c r="AK45" s="10" t="s">
        <v>158</v>
      </c>
      <c r="AL45" s="113">
        <f>_xll.HumidairTdbRHPsi(I45,J45,N45,AK45)</f>
        <v>0.77337392116835857</v>
      </c>
      <c r="AM45" s="119">
        <v>0.77337392116835857</v>
      </c>
      <c r="AN45" s="115"/>
    </row>
    <row r="46" spans="1:40" x14ac:dyDescent="0.25">
      <c r="A46" s="5">
        <v>10</v>
      </c>
      <c r="B46" s="15"/>
      <c r="C46" s="13" t="s">
        <v>42</v>
      </c>
      <c r="D46" s="13"/>
      <c r="E46" s="14" t="s">
        <v>43</v>
      </c>
      <c r="F46" s="8" t="s">
        <v>44</v>
      </c>
      <c r="G46" s="45">
        <v>44307</v>
      </c>
      <c r="H46" s="41">
        <v>0.49027777777777781</v>
      </c>
      <c r="I46" s="40">
        <v>2</v>
      </c>
      <c r="J46" s="40">
        <v>37</v>
      </c>
      <c r="K46" s="40" t="s">
        <v>75</v>
      </c>
      <c r="L46" s="10">
        <v>255</v>
      </c>
      <c r="M46" s="65">
        <f t="shared" si="7"/>
        <v>98298.910193542106</v>
      </c>
      <c r="N46" s="18">
        <f t="shared" si="5"/>
        <v>0.98298910193542111</v>
      </c>
      <c r="O46" s="10" t="s">
        <v>15</v>
      </c>
      <c r="P46" s="10">
        <f>_xll.HumidairTdbRHPsi(I46,J46,N46,O46)</f>
        <v>1.6635195326104967E-3</v>
      </c>
      <c r="Q46" s="78">
        <f t="shared" si="6"/>
        <v>1.6635195326104968</v>
      </c>
      <c r="R46" s="75"/>
      <c r="S46" s="82">
        <v>1.6635195326104968</v>
      </c>
      <c r="T46" s="21"/>
      <c r="U46" s="10">
        <v>10</v>
      </c>
      <c r="V46" s="10" t="s">
        <v>152</v>
      </c>
      <c r="W46" s="105">
        <f>_xll.HumidairTdbRHPsi(I46, J46,N46,V46)</f>
        <v>-9.9458654637807626</v>
      </c>
      <c r="X46" s="106">
        <v>-9.9458654637807626</v>
      </c>
      <c r="Y46" s="21"/>
      <c r="Z46" s="22">
        <v>10</v>
      </c>
      <c r="AA46" s="121" t="s">
        <v>153</v>
      </c>
      <c r="AB46" s="105">
        <f>_xll.HumidairTdbRHPsi(I46,J46,N46,AA46)</f>
        <v>6.1851508967876541</v>
      </c>
      <c r="AC46" s="108">
        <f t="shared" si="8"/>
        <v>43.185150896787654</v>
      </c>
      <c r="AD46" s="107">
        <v>43.185150896787697</v>
      </c>
      <c r="AF46" s="10" t="s">
        <v>154</v>
      </c>
      <c r="AG46" s="105">
        <f>_xll.HumidairTdbRHPsi(I46,J46,N46,AF46)</f>
        <v>2.0199545658991651</v>
      </c>
      <c r="AH46" s="105">
        <f t="shared" si="9"/>
        <v>39.219954565899165</v>
      </c>
      <c r="AI46" s="106">
        <f t="shared" si="10"/>
        <v>39.219954565899165</v>
      </c>
      <c r="AK46" s="10" t="s">
        <v>158</v>
      </c>
      <c r="AL46" s="113">
        <f>_xll.HumidairTdbRHPsi(I46,J46,N46,AK46)</f>
        <v>0.80306516612140555</v>
      </c>
      <c r="AM46" s="119">
        <v>0.80306516612140555</v>
      </c>
      <c r="AN46" s="115"/>
    </row>
    <row r="47" spans="1:40" x14ac:dyDescent="0.25">
      <c r="A47">
        <v>11</v>
      </c>
      <c r="C47" s="17" t="s">
        <v>77</v>
      </c>
      <c r="D47" s="17"/>
      <c r="E47" s="18" t="s">
        <v>78</v>
      </c>
      <c r="F47" s="12" t="s">
        <v>79</v>
      </c>
      <c r="G47" s="45">
        <v>44307</v>
      </c>
      <c r="H47" s="46">
        <v>0.70138888888888884</v>
      </c>
      <c r="I47" s="40">
        <v>39</v>
      </c>
      <c r="J47" s="40">
        <v>6</v>
      </c>
      <c r="K47" s="40" t="s">
        <v>90</v>
      </c>
      <c r="L47" s="18">
        <v>138</v>
      </c>
      <c r="M47" s="79">
        <f>+((101325*(1-(2.25577*10^-5)*(L47))^5.25588))</f>
        <v>99678.130068961269</v>
      </c>
      <c r="N47" s="18">
        <f t="shared" si="5"/>
        <v>0.99678130068961268</v>
      </c>
      <c r="O47" s="10" t="s">
        <v>15</v>
      </c>
      <c r="P47" s="10">
        <f>_xll.HumidairTdbRHPsi(I47,J47,N47,O47)</f>
        <v>2.6437649104775612E-3</v>
      </c>
      <c r="Q47" s="78">
        <f t="shared" si="6"/>
        <v>2.6437649104775613</v>
      </c>
      <c r="R47" s="75"/>
      <c r="S47" s="82">
        <v>2.6437649104775613</v>
      </c>
      <c r="T47" s="21"/>
      <c r="U47" s="10">
        <v>11</v>
      </c>
      <c r="V47" s="10" t="s">
        <v>152</v>
      </c>
      <c r="W47" s="105">
        <f>_xll.HumidairTdbRHPsi(I47, J47,N47,V47)</f>
        <v>-4.4736644103438152</v>
      </c>
      <c r="X47" s="106">
        <v>-4.4736644103438152</v>
      </c>
      <c r="Y47" s="21"/>
      <c r="Z47" s="22">
        <v>11</v>
      </c>
      <c r="AA47" s="121" t="s">
        <v>153</v>
      </c>
      <c r="AB47" s="105">
        <f>_xll.HumidairTdbRHPsi(I47,J47,N47,AA47)</f>
        <v>46.052078181395892</v>
      </c>
      <c r="AC47" s="108">
        <f t="shared" si="8"/>
        <v>83.052078181395899</v>
      </c>
      <c r="AD47" s="107">
        <v>83.052078181395899</v>
      </c>
      <c r="AF47" s="10" t="s">
        <v>154</v>
      </c>
      <c r="AG47" s="105">
        <f>_xll.HumidairTdbRHPsi(I47,J47,N47,AF47)</f>
        <v>39.249690851044647</v>
      </c>
      <c r="AH47" s="105">
        <f t="shared" si="9"/>
        <v>76.44969085104465</v>
      </c>
      <c r="AI47" s="106">
        <f t="shared" si="10"/>
        <v>76.44969085104465</v>
      </c>
      <c r="AK47" s="10" t="s">
        <v>158</v>
      </c>
      <c r="AL47" s="113">
        <f>_xll.HumidairTdbRHPsi(I47,J47,N47,AK47)</f>
        <v>0.89876544456643503</v>
      </c>
      <c r="AM47" s="119">
        <v>0.89876544456643503</v>
      </c>
      <c r="AN47" s="115"/>
    </row>
    <row r="48" spans="1:40" x14ac:dyDescent="0.25">
      <c r="A48">
        <v>12</v>
      </c>
      <c r="B48" s="1" t="s">
        <v>48</v>
      </c>
      <c r="C48" s="9" t="s">
        <v>45</v>
      </c>
      <c r="D48" s="9"/>
      <c r="E48" s="10" t="s">
        <v>46</v>
      </c>
      <c r="F48" s="11" t="s">
        <v>47</v>
      </c>
      <c r="G48" s="45">
        <v>44307</v>
      </c>
      <c r="H48" s="41">
        <v>0.7416666666666667</v>
      </c>
      <c r="I48" s="40">
        <v>31</v>
      </c>
      <c r="J48" s="40">
        <v>70</v>
      </c>
      <c r="K48" s="40" t="s">
        <v>91</v>
      </c>
      <c r="L48" s="10">
        <v>30</v>
      </c>
      <c r="M48" s="65">
        <f>+((101325*(1-(2.25577*10^-5)*(L48))^5.25588))</f>
        <v>100965.12412724759</v>
      </c>
      <c r="N48" s="18">
        <f t="shared" si="5"/>
        <v>1.0096512412724759</v>
      </c>
      <c r="O48" s="10" t="s">
        <v>15</v>
      </c>
      <c r="P48" s="10">
        <f>_xll.HumidairTdbRHPsi(I48,J48,N48,O48)</f>
        <v>2.0101957198055118E-2</v>
      </c>
      <c r="Q48" s="78">
        <f t="shared" si="6"/>
        <v>20.101957198055118</v>
      </c>
      <c r="R48" s="75"/>
      <c r="S48" s="82">
        <v>20.101957198055118</v>
      </c>
      <c r="T48" s="21"/>
      <c r="U48" s="10">
        <v>12</v>
      </c>
      <c r="V48" s="10" t="s">
        <v>152</v>
      </c>
      <c r="W48" s="105">
        <f>_xll.HumidairTdbRHPsi(I48, J48,N48,V48)</f>
        <v>24.886242465853741</v>
      </c>
      <c r="X48" s="106">
        <v>24.886242465853741</v>
      </c>
      <c r="Y48" s="21"/>
      <c r="Z48" s="22">
        <v>12</v>
      </c>
      <c r="AA48" s="121" t="s">
        <v>153</v>
      </c>
      <c r="AB48" s="105">
        <f>_xll.HumidairTdbRHPsi(I48,J48,N48,AA48)</f>
        <v>82.593918902311316</v>
      </c>
      <c r="AC48" s="108">
        <f t="shared" si="8"/>
        <v>119.59391890231132</v>
      </c>
      <c r="AD48" s="107">
        <v>119.59391890231132</v>
      </c>
      <c r="AF48" s="10" t="s">
        <v>154</v>
      </c>
      <c r="AG48" s="105">
        <f>_xll.HumidairTdbRHPsi(I48,J48,N48,AF48)</f>
        <v>31.192449726479051</v>
      </c>
      <c r="AH48" s="105">
        <f t="shared" si="9"/>
        <v>68.392449726479057</v>
      </c>
      <c r="AI48" s="106">
        <f t="shared" si="10"/>
        <v>68.392449726479057</v>
      </c>
      <c r="AK48" s="10" t="s">
        <v>158</v>
      </c>
      <c r="AL48" s="113">
        <f>_xll.HumidairTdbRHPsi(I48,J48,N48,AK48)</f>
        <v>0.86451131505566747</v>
      </c>
      <c r="AM48" s="119">
        <v>0.86451131505566747</v>
      </c>
      <c r="AN48" s="4"/>
    </row>
    <row r="49" spans="1:41" x14ac:dyDescent="0.25">
      <c r="A49">
        <v>13</v>
      </c>
      <c r="C49" s="37" t="s">
        <v>49</v>
      </c>
      <c r="D49" s="37"/>
      <c r="E49" s="38" t="s">
        <v>50</v>
      </c>
      <c r="F49" s="29" t="s">
        <v>51</v>
      </c>
      <c r="G49" s="45">
        <v>44308</v>
      </c>
      <c r="H49" s="41">
        <v>3.6111111111111115E-2</v>
      </c>
      <c r="I49" s="40">
        <v>25</v>
      </c>
      <c r="J49" s="40">
        <v>90</v>
      </c>
      <c r="K49" s="40" t="s">
        <v>95</v>
      </c>
      <c r="L49" s="10">
        <v>3</v>
      </c>
      <c r="M49" s="65">
        <f>+((101325*(1-(2.25577*10^-5)*(L49))^5.25588))</f>
        <v>101288.96574192833</v>
      </c>
      <c r="N49" s="18">
        <f t="shared" si="5"/>
        <v>1.0128896574192834</v>
      </c>
      <c r="O49" s="10" t="s">
        <v>15</v>
      </c>
      <c r="P49" s="10">
        <f>_xll.HumidairTdbRHPsi(I49,J49,N49,O49)</f>
        <v>1.8100308855767439E-2</v>
      </c>
      <c r="Q49" s="78">
        <f t="shared" si="6"/>
        <v>18.100308855767437</v>
      </c>
      <c r="R49" s="75"/>
      <c r="S49" s="82">
        <v>18.100308855767437</v>
      </c>
      <c r="T49" s="21"/>
      <c r="U49" s="10">
        <v>13</v>
      </c>
      <c r="V49" s="10" t="s">
        <v>152</v>
      </c>
      <c r="W49" s="105">
        <f>_xll.HumidairTdbRHPsi(I49, J49,N49,V49)</f>
        <v>23.245217213881972</v>
      </c>
      <c r="X49" s="106">
        <v>23.245217213881972</v>
      </c>
      <c r="Y49" s="21"/>
      <c r="Z49" s="22">
        <v>13</v>
      </c>
      <c r="AA49" s="121" t="s">
        <v>153</v>
      </c>
      <c r="AB49" s="105">
        <f>_xll.HumidairTdbRHPsi(I49,J49,N49,AA49)</f>
        <v>71.232182905206528</v>
      </c>
      <c r="AC49" s="108">
        <f t="shared" si="8"/>
        <v>108.23218290520653</v>
      </c>
      <c r="AD49" s="107">
        <v>108.23218290520653</v>
      </c>
      <c r="AF49" s="10" t="s">
        <v>154</v>
      </c>
      <c r="AG49" s="105">
        <f>_xll.HumidairTdbRHPsi(I49,J49,N49,AF49)</f>
        <v>25.152450641153379</v>
      </c>
      <c r="AH49" s="105">
        <f t="shared" si="9"/>
        <v>62.352450641153382</v>
      </c>
      <c r="AI49" s="106">
        <f t="shared" si="10"/>
        <v>62.352450641153382</v>
      </c>
      <c r="AK49" s="10" t="s">
        <v>158</v>
      </c>
      <c r="AL49" s="113">
        <f>_xll.HumidairTdbRHPsi(I49,J49,N49,AK49)</f>
        <v>0.84470232410962964</v>
      </c>
      <c r="AM49" s="119">
        <v>0.84470232410962964</v>
      </c>
      <c r="AN49" s="4"/>
    </row>
    <row r="50" spans="1:41" x14ac:dyDescent="0.25">
      <c r="A50" s="5">
        <v>14</v>
      </c>
      <c r="B50" s="15"/>
      <c r="C50" s="9" t="s">
        <v>186</v>
      </c>
      <c r="D50" s="9"/>
      <c r="E50" s="10" t="s">
        <v>83</v>
      </c>
      <c r="F50" s="4" t="s">
        <v>84</v>
      </c>
      <c r="G50" s="47">
        <v>44307</v>
      </c>
      <c r="H50" s="41">
        <v>0.82708333333333339</v>
      </c>
      <c r="I50" s="40">
        <v>32</v>
      </c>
      <c r="J50" s="40">
        <v>62</v>
      </c>
      <c r="K50" s="40" t="s">
        <v>85</v>
      </c>
      <c r="L50" s="18">
        <v>61</v>
      </c>
      <c r="M50" s="79">
        <f>+((101325*(1-(2.25577*10^-5)*(L50))^5.25588))</f>
        <v>100594.34040699142</v>
      </c>
      <c r="N50" s="18">
        <f t="shared" si="5"/>
        <v>1.0059434040699142</v>
      </c>
      <c r="O50" s="18" t="s">
        <v>15</v>
      </c>
      <c r="P50" s="10">
        <f>_xll.HumidairTdbRHPsi(I50,J50,N50,O50)</f>
        <v>1.8878436796670138E-2</v>
      </c>
      <c r="Q50" s="78">
        <f t="shared" si="6"/>
        <v>18.878436796670137</v>
      </c>
      <c r="R50" s="75"/>
      <c r="S50" s="82">
        <v>18.878436796670137</v>
      </c>
      <c r="T50" s="21"/>
      <c r="U50" s="10">
        <v>14</v>
      </c>
      <c r="V50" s="10" t="s">
        <v>152</v>
      </c>
      <c r="W50" s="105">
        <f>_xll.HumidairTdbRHPsi(I50, J50,N50,V50)</f>
        <v>23.809180646469656</v>
      </c>
      <c r="X50" s="106">
        <v>23.809180646469656</v>
      </c>
      <c r="Y50" s="21"/>
      <c r="Z50" s="22">
        <v>14</v>
      </c>
      <c r="AA50" s="121" t="s">
        <v>153</v>
      </c>
      <c r="AB50" s="105">
        <f>_xll.HumidairTdbRHPsi(I50,J50,N50,AA50)</f>
        <v>80.509854697652074</v>
      </c>
      <c r="AC50" s="108">
        <f t="shared" si="8"/>
        <v>117.50985469765207</v>
      </c>
      <c r="AD50" s="107">
        <v>117.50985469765207</v>
      </c>
      <c r="AF50" s="10" t="s">
        <v>154</v>
      </c>
      <c r="AG50" s="105">
        <f>_xll.HumidairTdbRHPsi(I50,J50,N50,AF50)</f>
        <v>32.199936526818696</v>
      </c>
      <c r="AH50" s="105">
        <f t="shared" si="9"/>
        <v>69.399936526818692</v>
      </c>
      <c r="AI50" s="106">
        <f t="shared" si="10"/>
        <v>69.399936526818692</v>
      </c>
      <c r="AK50" s="10" t="s">
        <v>158</v>
      </c>
      <c r="AL50" s="113">
        <f>_xll.HumidairTdbRHPsi(I50,J50,N50,AK50)</f>
        <v>0.87055874606862371</v>
      </c>
      <c r="AM50" s="119">
        <v>0.87055874606862371</v>
      </c>
      <c r="AN50" s="4"/>
    </row>
    <row r="51" spans="1:41" x14ac:dyDescent="0.25">
      <c r="A51">
        <v>15</v>
      </c>
      <c r="C51" s="17" t="s">
        <v>52</v>
      </c>
      <c r="D51" s="17"/>
      <c r="E51" s="18" t="s">
        <v>53</v>
      </c>
      <c r="F51" s="21" t="s">
        <v>54</v>
      </c>
      <c r="G51" s="45">
        <v>44307</v>
      </c>
      <c r="H51" s="41">
        <v>0.53263888888888888</v>
      </c>
      <c r="I51" s="39">
        <v>20</v>
      </c>
      <c r="J51" s="40">
        <v>42</v>
      </c>
      <c r="K51" s="40" t="s">
        <v>75</v>
      </c>
      <c r="L51" s="18">
        <v>533</v>
      </c>
      <c r="M51" s="65">
        <f t="shared" si="7"/>
        <v>95083.68775760736</v>
      </c>
      <c r="N51" s="18">
        <f t="shared" si="5"/>
        <v>0.9508368775760736</v>
      </c>
      <c r="O51" s="18" t="s">
        <v>15</v>
      </c>
      <c r="P51" s="10">
        <f>_xll.HumidairTdbRHPsi(I51,J51,N51,O51)</f>
        <v>6.5182025285741426E-3</v>
      </c>
      <c r="Q51" s="78">
        <f t="shared" si="6"/>
        <v>6.5182025285741423</v>
      </c>
      <c r="R51" s="75"/>
      <c r="S51" s="82">
        <v>6.5182025285741423</v>
      </c>
      <c r="T51" s="21"/>
      <c r="U51" s="10">
        <v>15</v>
      </c>
      <c r="V51" s="10" t="s">
        <v>152</v>
      </c>
      <c r="W51" s="105">
        <f>_xll.HumidairTdbRHPsi(I51, J51,N51,V51)</f>
        <v>6.7139476712785608</v>
      </c>
      <c r="X51" s="106">
        <v>6.7139476712785608</v>
      </c>
      <c r="Y51" s="21"/>
      <c r="Z51" s="22">
        <v>15</v>
      </c>
      <c r="AA51" s="121" t="s">
        <v>153</v>
      </c>
      <c r="AB51" s="105">
        <f>_xll.HumidairTdbRHPsi(I51,J51,N51,AA51)</f>
        <v>36.6735159654908</v>
      </c>
      <c r="AC51" s="108">
        <f t="shared" si="8"/>
        <v>73.673515965490793</v>
      </c>
      <c r="AD51" s="107">
        <v>73.673515965490793</v>
      </c>
      <c r="AF51" s="10" t="s">
        <v>154</v>
      </c>
      <c r="AG51" s="105">
        <f>_xll.HumidairTdbRHPsi(I51,J51,N51,AF51)</f>
        <v>20.135500117472262</v>
      </c>
      <c r="AH51" s="105">
        <f t="shared" si="9"/>
        <v>57.335500117472264</v>
      </c>
      <c r="AI51" s="106">
        <f t="shared" si="10"/>
        <v>57.335500117472264</v>
      </c>
      <c r="AK51" s="10" t="s">
        <v>158</v>
      </c>
      <c r="AL51" s="113">
        <f>_xll.HumidairTdbRHPsi(I51,J51,N51,AK51)</f>
        <v>0.8847157218341648</v>
      </c>
      <c r="AM51" s="119">
        <v>0.8847157218341648</v>
      </c>
      <c r="AN51" s="4"/>
    </row>
    <row r="52" spans="1:41" x14ac:dyDescent="0.25">
      <c r="A52">
        <v>16</v>
      </c>
      <c r="C52" s="17" t="s">
        <v>55</v>
      </c>
      <c r="D52" s="17"/>
      <c r="E52" s="10" t="s">
        <v>56</v>
      </c>
      <c r="F52" s="11" t="s">
        <v>57</v>
      </c>
      <c r="G52" s="47">
        <v>44307</v>
      </c>
      <c r="H52" s="41">
        <v>0.78263888888888899</v>
      </c>
      <c r="I52" s="39">
        <v>20</v>
      </c>
      <c r="J52" s="40">
        <v>88</v>
      </c>
      <c r="K52" s="40" t="s">
        <v>88</v>
      </c>
      <c r="L52" s="10">
        <v>61</v>
      </c>
      <c r="M52" s="65">
        <f t="shared" si="7"/>
        <v>100594.34040699142</v>
      </c>
      <c r="N52" s="18">
        <f t="shared" si="5"/>
        <v>1.0059434040699142</v>
      </c>
      <c r="O52" s="10" t="s">
        <v>15</v>
      </c>
      <c r="P52" s="10">
        <f>_xll.HumidairTdbRHPsi(I52,J52,N52,O52)</f>
        <v>1.3045207896386111E-2</v>
      </c>
      <c r="Q52" s="78">
        <f t="shared" si="6"/>
        <v>13.045207896386112</v>
      </c>
      <c r="R52" s="75"/>
      <c r="S52" s="82">
        <v>13.045207896386112</v>
      </c>
      <c r="T52" s="21"/>
      <c r="U52" s="10">
        <v>16</v>
      </c>
      <c r="V52" s="10" t="s">
        <v>152</v>
      </c>
      <c r="W52" s="105">
        <f>_xll.HumidairTdbRHPsi(I52, J52,N52,V52)</f>
        <v>17.953255365357165</v>
      </c>
      <c r="X52" s="106">
        <v>17.953255365357165</v>
      </c>
      <c r="Y52" s="21"/>
      <c r="Z52" s="22">
        <v>16</v>
      </c>
      <c r="AA52" s="121" t="s">
        <v>153</v>
      </c>
      <c r="AB52" s="105">
        <f>_xll.HumidairTdbRHPsi(I52,J52,N52,AA52)</f>
        <v>53.213968115012896</v>
      </c>
      <c r="AC52" s="108">
        <f t="shared" si="8"/>
        <v>90.213968115012904</v>
      </c>
      <c r="AD52" s="107">
        <v>90.213968115012904</v>
      </c>
      <c r="AF52" s="10" t="s">
        <v>154</v>
      </c>
      <c r="AG52" s="105">
        <f>_xll.HumidairTdbRHPsi(I52,J52,N52,AF52)</f>
        <v>20.12232448518543</v>
      </c>
      <c r="AH52" s="105">
        <f t="shared" si="9"/>
        <v>57.322324485185433</v>
      </c>
      <c r="AI52" s="106">
        <f t="shared" si="10"/>
        <v>57.322324485185433</v>
      </c>
      <c r="AK52" s="10" t="s">
        <v>158</v>
      </c>
      <c r="AL52" s="113">
        <f>_xll.HumidairTdbRHPsi(I52,J52,N52,AK52)</f>
        <v>0.83623401778994866</v>
      </c>
      <c r="AM52" s="119">
        <v>0.83623401778994866</v>
      </c>
      <c r="AN52" s="114"/>
    </row>
    <row r="53" spans="1:41" x14ac:dyDescent="0.25">
      <c r="A53">
        <v>17</v>
      </c>
      <c r="B53" s="1" t="s">
        <v>58</v>
      </c>
      <c r="C53" s="19" t="s">
        <v>59</v>
      </c>
      <c r="D53" s="19"/>
      <c r="E53" s="22" t="s">
        <v>60</v>
      </c>
      <c r="F53" s="16" t="s">
        <v>61</v>
      </c>
      <c r="G53" s="45">
        <v>44308</v>
      </c>
      <c r="H53" s="41">
        <v>0.11458333333333333</v>
      </c>
      <c r="I53" s="40">
        <v>12</v>
      </c>
      <c r="J53" s="40">
        <v>64</v>
      </c>
      <c r="K53" s="48" t="s">
        <v>87</v>
      </c>
      <c r="L53" s="10">
        <v>9</v>
      </c>
      <c r="M53" s="65">
        <f t="shared" si="7"/>
        <v>101216.9283556498</v>
      </c>
      <c r="N53" s="18">
        <f t="shared" si="5"/>
        <v>1.0121692835564979</v>
      </c>
      <c r="O53" s="10" t="s">
        <v>15</v>
      </c>
      <c r="P53" s="10">
        <f>_xll.HumidairTdbRHPsi(I53,J53,N53,O53)</f>
        <v>5.5876864646561839E-3</v>
      </c>
      <c r="Q53" s="78">
        <f t="shared" si="6"/>
        <v>5.5876864646561835</v>
      </c>
      <c r="R53" s="75"/>
      <c r="S53" s="82">
        <v>5.5876864646561835</v>
      </c>
      <c r="T53" s="21"/>
      <c r="U53" s="10">
        <v>17</v>
      </c>
      <c r="V53" s="10" t="s">
        <v>152</v>
      </c>
      <c r="W53" s="105">
        <f>_xll.HumidairTdbRHPsi(I53, J53,N53,V53)</f>
        <v>5.4089044519890876</v>
      </c>
      <c r="X53" s="106">
        <v>5.4089044519890876</v>
      </c>
      <c r="Y53" s="21"/>
      <c r="Z53" s="22">
        <v>17</v>
      </c>
      <c r="AA53" s="121" t="s">
        <v>153</v>
      </c>
      <c r="AB53" s="105">
        <f>_xll.HumidairTdbRHPsi(I53,J53,N53,AA53)</f>
        <v>26.16468135192904</v>
      </c>
      <c r="AC53" s="108">
        <f t="shared" si="8"/>
        <v>63.16468135192904</v>
      </c>
      <c r="AD53" s="107">
        <v>63.16468135192904</v>
      </c>
      <c r="AF53" s="10" t="s">
        <v>154</v>
      </c>
      <c r="AG53" s="105">
        <f>_xll.HumidairTdbRHPsi(I53,J53,N53,AF53)</f>
        <v>12.071520699860102</v>
      </c>
      <c r="AH53" s="105">
        <f t="shared" si="9"/>
        <v>49.271520699860105</v>
      </c>
      <c r="AI53" s="106">
        <f t="shared" si="10"/>
        <v>49.271520699860105</v>
      </c>
      <c r="AK53" s="10" t="s">
        <v>158</v>
      </c>
      <c r="AL53" s="113">
        <f>_xll.HumidairTdbRHPsi(I53,J53,N53,AK53)</f>
        <v>0.80834107140145739</v>
      </c>
      <c r="AM53" s="119">
        <v>0.80834107140145739</v>
      </c>
      <c r="AN53" s="114"/>
    </row>
    <row r="54" spans="1:41" x14ac:dyDescent="0.25">
      <c r="A54">
        <v>18</v>
      </c>
      <c r="C54" s="9" t="s">
        <v>62</v>
      </c>
      <c r="D54" s="9"/>
      <c r="E54" s="10" t="s">
        <v>63</v>
      </c>
      <c r="F54" s="11" t="s">
        <v>64</v>
      </c>
      <c r="G54" s="45">
        <v>44308</v>
      </c>
      <c r="H54" s="41">
        <v>0.20138888888888887</v>
      </c>
      <c r="I54" s="40">
        <v>11</v>
      </c>
      <c r="J54" s="40">
        <v>92</v>
      </c>
      <c r="K54" s="40" t="s">
        <v>94</v>
      </c>
      <c r="L54" s="10">
        <v>6</v>
      </c>
      <c r="M54" s="65">
        <f t="shared" si="7"/>
        <v>101252.94186124044</v>
      </c>
      <c r="N54" s="18">
        <f t="shared" si="5"/>
        <v>1.0125294186124043</v>
      </c>
      <c r="O54" s="10" t="s">
        <v>15</v>
      </c>
      <c r="P54" s="10">
        <f>_xll.HumidairTdbRHPsi(I54,J54,N54,O54)</f>
        <v>7.5383712797748728E-3</v>
      </c>
      <c r="Q54" s="78">
        <f t="shared" si="6"/>
        <v>7.5383712797748732</v>
      </c>
      <c r="R54" s="75"/>
      <c r="S54" s="82">
        <v>7.5383712797748732</v>
      </c>
      <c r="T54" s="21"/>
      <c r="U54" s="109">
        <v>18</v>
      </c>
      <c r="V54" s="10" t="s">
        <v>152</v>
      </c>
      <c r="W54" s="105">
        <f>_xll.HumidairTdbRHPsi(I54, J54,N54,V54)</f>
        <v>9.7518809028508144</v>
      </c>
      <c r="X54" s="106">
        <v>9.7518809028508144</v>
      </c>
      <c r="Y54" s="21"/>
      <c r="Z54" s="122">
        <v>18</v>
      </c>
      <c r="AA54" s="121" t="s">
        <v>153</v>
      </c>
      <c r="AB54" s="105">
        <f>_xll.HumidairTdbRHPsi(I54,J54,N54,AA54)</f>
        <v>30.063140224157024</v>
      </c>
      <c r="AC54" s="108">
        <f t="shared" si="8"/>
        <v>67.063140224157024</v>
      </c>
      <c r="AD54" s="107">
        <v>67.063140224157024</v>
      </c>
      <c r="AF54" s="10" t="s">
        <v>154</v>
      </c>
      <c r="AG54" s="105">
        <f>_xll.HumidairTdbRHPsi(I54,J54,N54,AF54)</f>
        <v>11.065380398207038</v>
      </c>
      <c r="AH54" s="105">
        <f t="shared" si="9"/>
        <v>48.265380398207043</v>
      </c>
      <c r="AI54" s="106">
        <f t="shared" si="10"/>
        <v>48.265380398207043</v>
      </c>
      <c r="AK54" s="10" t="s">
        <v>158</v>
      </c>
      <c r="AL54" s="113">
        <f>_xll.HumidairTdbRHPsi(I54,J54,N54,AK54)</f>
        <v>0.80521072807188498</v>
      </c>
      <c r="AM54" s="119">
        <v>0.80521072807188498</v>
      </c>
      <c r="AN54" s="4"/>
    </row>
    <row r="55" spans="1:41" x14ac:dyDescent="0.25">
      <c r="A55" s="5">
        <v>19</v>
      </c>
      <c r="B55" s="15"/>
      <c r="C55" s="19" t="s">
        <v>65</v>
      </c>
      <c r="D55" s="19"/>
      <c r="E55" s="20" t="s">
        <v>66</v>
      </c>
      <c r="F55" s="21" t="s">
        <v>67</v>
      </c>
      <c r="G55" s="45">
        <v>44307</v>
      </c>
      <c r="H55" s="41">
        <v>0.57500000000000007</v>
      </c>
      <c r="I55" s="40">
        <v>4</v>
      </c>
      <c r="J55" s="40">
        <v>86</v>
      </c>
      <c r="K55" s="40" t="s">
        <v>90</v>
      </c>
      <c r="L55" s="18">
        <v>15</v>
      </c>
      <c r="M55" s="65">
        <f t="shared" si="7"/>
        <v>101144.93246061618</v>
      </c>
      <c r="N55" s="18">
        <f t="shared" si="5"/>
        <v>1.0114493246061618</v>
      </c>
      <c r="O55" s="18" t="s">
        <v>15</v>
      </c>
      <c r="P55" s="10">
        <f>_xll.HumidairTdbRHPsi(I55,J55,N55,O55)</f>
        <v>4.3491501706636598E-3</v>
      </c>
      <c r="Q55" s="78">
        <f t="shared" si="6"/>
        <v>4.3491501706636599</v>
      </c>
      <c r="R55" s="75"/>
      <c r="S55" s="82">
        <v>4.3491501706636599</v>
      </c>
      <c r="T55" s="21"/>
      <c r="U55" s="109">
        <v>19</v>
      </c>
      <c r="V55" s="10" t="s">
        <v>152</v>
      </c>
      <c r="W55" s="105">
        <f>_xll.HumidairTdbRHPsi(I55, J55,N55,V55)</f>
        <v>1.8732965765328231</v>
      </c>
      <c r="X55" s="106">
        <v>1.8732965765328231</v>
      </c>
      <c r="Y55" s="21"/>
      <c r="Z55" s="122">
        <v>19</v>
      </c>
      <c r="AA55" s="121" t="s">
        <v>153</v>
      </c>
      <c r="AB55" s="105">
        <f>_xll.HumidairTdbRHPsi(I55,J55,N55,AA55)</f>
        <v>14.928502062807928</v>
      </c>
      <c r="AC55" s="108">
        <f t="shared" si="8"/>
        <v>51.928502062807929</v>
      </c>
      <c r="AD55" s="107">
        <v>51.928502062807929</v>
      </c>
      <c r="AF55" s="10" t="s">
        <v>154</v>
      </c>
      <c r="AG55" s="105">
        <f>_xll.HumidairTdbRHPsi(I55,J55,N55,AF55)</f>
        <v>4.0239329597506703</v>
      </c>
      <c r="AH55" s="105">
        <f t="shared" si="9"/>
        <v>41.22393295975067</v>
      </c>
      <c r="AI55" s="106">
        <f t="shared" si="10"/>
        <v>41.22393295975067</v>
      </c>
      <c r="AK55" s="10" t="s">
        <v>158</v>
      </c>
      <c r="AL55" s="113">
        <f>_xll.HumidairTdbRHPsi(I55,J55,N55,AK55)</f>
        <v>0.78614892207653608</v>
      </c>
      <c r="AM55" s="119">
        <v>0.78614892207653608</v>
      </c>
    </row>
    <row r="56" spans="1:41" x14ac:dyDescent="0.25">
      <c r="A56" s="5">
        <v>20</v>
      </c>
      <c r="B56" s="23" t="s">
        <v>68</v>
      </c>
      <c r="C56" s="17" t="s">
        <v>69</v>
      </c>
      <c r="D56" s="17"/>
      <c r="E56" s="18" t="s">
        <v>70</v>
      </c>
      <c r="F56" s="26" t="s">
        <v>71</v>
      </c>
      <c r="G56" s="45">
        <v>44308</v>
      </c>
      <c r="H56" s="41">
        <v>0.20069444444444443</v>
      </c>
      <c r="I56" s="40">
        <v>-37</v>
      </c>
      <c r="J56" s="40">
        <v>63</v>
      </c>
      <c r="K56" s="40" t="s">
        <v>87</v>
      </c>
      <c r="L56" s="18">
        <v>10</v>
      </c>
      <c r="M56" s="79">
        <f t="shared" si="7"/>
        <v>101204.92615896827</v>
      </c>
      <c r="N56" s="18">
        <f t="shared" si="5"/>
        <v>1.0120492615896828</v>
      </c>
      <c r="O56" s="18" t="s">
        <v>15</v>
      </c>
      <c r="P56" s="10">
        <f>_xll.HumidairTdbRHPsi(I56,J56,N56,O56)</f>
        <v>6.9893697571379745E-5</v>
      </c>
      <c r="Q56" s="78">
        <f t="shared" si="6"/>
        <v>6.989369757137974E-2</v>
      </c>
      <c r="R56" s="75"/>
      <c r="S56" s="82">
        <v>6.989369757137974E-2</v>
      </c>
      <c r="T56" s="21"/>
      <c r="U56" s="109">
        <v>20</v>
      </c>
      <c r="V56" s="10" t="s">
        <v>152</v>
      </c>
      <c r="W56" s="105">
        <f>_xll.HumidairTdbRHPsi(I56, J56,N56,V56)</f>
        <v>-41.117818641941568</v>
      </c>
      <c r="X56" s="106">
        <v>-41.117818641941568</v>
      </c>
      <c r="Y56" s="21"/>
      <c r="Z56" s="123">
        <v>20</v>
      </c>
      <c r="AA56" s="121" t="s">
        <v>153</v>
      </c>
      <c r="AB56" s="105">
        <f>_xll.HumidairTdbRHPsi(I56,J56,N56,AA56)</f>
        <v>-37.041778098245068</v>
      </c>
      <c r="AC56" s="108">
        <f t="shared" si="8"/>
        <v>-4.1778098245067952E-2</v>
      </c>
      <c r="AD56" s="107">
        <v>-4.1778098245067952E-2</v>
      </c>
      <c r="AF56" s="10" t="s">
        <v>154</v>
      </c>
      <c r="AG56" s="105">
        <f>_xll.HumidairTdbRHPsi(I56,J56,N56,AF56)</f>
        <v>-37.211710458360642</v>
      </c>
      <c r="AH56" s="105">
        <f t="shared" si="9"/>
        <v>-1.1710458360639109E-2</v>
      </c>
      <c r="AI56" s="106">
        <f t="shared" si="10"/>
        <v>-1.1710458360639109E-2</v>
      </c>
      <c r="AK56" s="10" t="s">
        <v>158</v>
      </c>
      <c r="AL56" s="113">
        <f>_xll.HumidairTdbRHPsi(I56,J56,N56,AK56)</f>
        <v>0.66898251365413719</v>
      </c>
      <c r="AM56" s="119">
        <v>0.66898251365413719</v>
      </c>
      <c r="AN56" s="115"/>
      <c r="AO56" s="4"/>
    </row>
    <row r="57" spans="1:41" x14ac:dyDescent="0.25">
      <c r="U57" s="73"/>
      <c r="V57" s="73"/>
      <c r="W57" s="73"/>
      <c r="X57" s="73"/>
      <c r="Y57" s="73"/>
      <c r="Z57" s="73"/>
      <c r="AA57" s="73"/>
      <c r="AB57" s="73"/>
      <c r="AC57" s="73"/>
    </row>
    <row r="58" spans="1:41" x14ac:dyDescent="0.25">
      <c r="Q58" s="25"/>
      <c r="R58" s="25"/>
      <c r="S58" s="25"/>
      <c r="U58" s="25"/>
      <c r="AL58" s="116" t="s">
        <v>161</v>
      </c>
    </row>
    <row r="59" spans="1:41" x14ac:dyDescent="0.25">
      <c r="L59" s="2"/>
      <c r="N59" s="51"/>
      <c r="O59" s="52"/>
      <c r="P59" s="52"/>
      <c r="S59" s="91" t="s">
        <v>103</v>
      </c>
      <c r="U59" s="95"/>
      <c r="Z59" t="s">
        <v>180</v>
      </c>
      <c r="AC59" s="38" t="s">
        <v>144</v>
      </c>
      <c r="AD59" s="96" t="s">
        <v>144</v>
      </c>
      <c r="AH59" s="38" t="s">
        <v>144</v>
      </c>
      <c r="AI59" s="96" t="s">
        <v>144</v>
      </c>
      <c r="AL59" s="53" t="s">
        <v>155</v>
      </c>
      <c r="AM59" s="96" t="s">
        <v>155</v>
      </c>
    </row>
    <row r="60" spans="1:41" x14ac:dyDescent="0.25">
      <c r="B60" s="56" t="s">
        <v>103</v>
      </c>
      <c r="C60" s="31"/>
      <c r="D60" s="31"/>
      <c r="E60" s="25"/>
      <c r="F60" s="25"/>
      <c r="G60" s="25"/>
      <c r="H60" s="69"/>
      <c r="I60" s="25"/>
      <c r="J60" s="70"/>
      <c r="Q60" s="4" t="s">
        <v>72</v>
      </c>
      <c r="S60" s="83" t="s">
        <v>72</v>
      </c>
      <c r="T60" s="73"/>
      <c r="U60" t="s">
        <v>145</v>
      </c>
      <c r="AB60" s="97" t="s">
        <v>134</v>
      </c>
      <c r="AC60" s="22">
        <v>37</v>
      </c>
      <c r="AD60" s="98">
        <v>37</v>
      </c>
      <c r="AG60" s="97" t="s">
        <v>134</v>
      </c>
      <c r="AH60" s="22">
        <v>37</v>
      </c>
      <c r="AI60" s="98">
        <v>37</v>
      </c>
      <c r="AJ60" s="73"/>
      <c r="AL60" s="22" t="s">
        <v>82</v>
      </c>
      <c r="AM60" s="98" t="s">
        <v>82</v>
      </c>
    </row>
    <row r="61" spans="1:41" x14ac:dyDescent="0.25">
      <c r="H61" s="4" t="s">
        <v>0</v>
      </c>
      <c r="L61" s="4" t="s">
        <v>1</v>
      </c>
      <c r="M61" s="4" t="s">
        <v>2</v>
      </c>
      <c r="P61" s="4" t="s">
        <v>72</v>
      </c>
      <c r="Q61" s="4" t="s">
        <v>81</v>
      </c>
      <c r="R61" s="4"/>
      <c r="S61" s="84" t="s">
        <v>81</v>
      </c>
      <c r="T61" s="73"/>
      <c r="W61" s="53" t="s">
        <v>134</v>
      </c>
      <c r="X61" s="99" t="s">
        <v>134</v>
      </c>
      <c r="AB61" s="100" t="s">
        <v>146</v>
      </c>
      <c r="AC61" s="54" t="s">
        <v>147</v>
      </c>
      <c r="AD61" s="101" t="s">
        <v>147</v>
      </c>
      <c r="AG61" s="59" t="s">
        <v>146</v>
      </c>
      <c r="AH61" s="54" t="s">
        <v>147</v>
      </c>
      <c r="AI61" s="101" t="s">
        <v>147</v>
      </c>
      <c r="AJ61" s="73"/>
      <c r="AL61" s="54" t="s">
        <v>156</v>
      </c>
      <c r="AM61" s="98" t="s">
        <v>156</v>
      </c>
    </row>
    <row r="62" spans="1:41" x14ac:dyDescent="0.25">
      <c r="A62" s="5"/>
      <c r="B62" s="5"/>
      <c r="C62" t="s">
        <v>3</v>
      </c>
      <c r="E62" t="s">
        <v>4</v>
      </c>
      <c r="F62" t="s">
        <v>5</v>
      </c>
      <c r="G62" s="4" t="s">
        <v>6</v>
      </c>
      <c r="H62" s="6" t="s">
        <v>7</v>
      </c>
      <c r="I62" s="4" t="s">
        <v>98</v>
      </c>
      <c r="J62" s="4" t="s">
        <v>99</v>
      </c>
      <c r="K62" s="4" t="s">
        <v>74</v>
      </c>
      <c r="L62" s="7" t="s">
        <v>171</v>
      </c>
      <c r="M62" s="24" t="s">
        <v>8</v>
      </c>
      <c r="N62" s="4" t="s">
        <v>9</v>
      </c>
      <c r="O62" s="4" t="s">
        <v>10</v>
      </c>
      <c r="P62" s="4" t="s">
        <v>11</v>
      </c>
      <c r="Q62" s="4" t="s">
        <v>82</v>
      </c>
      <c r="R62" s="4"/>
      <c r="S62" s="84" t="s">
        <v>82</v>
      </c>
      <c r="T62" s="21"/>
      <c r="U62" s="10" t="s">
        <v>148</v>
      </c>
      <c r="V62" s="55" t="s">
        <v>10</v>
      </c>
      <c r="W62" s="14" t="s">
        <v>149</v>
      </c>
      <c r="X62" s="102" t="s">
        <v>149</v>
      </c>
      <c r="Y62" s="21"/>
      <c r="Z62" s="10" t="s">
        <v>148</v>
      </c>
      <c r="AA62" s="55" t="s">
        <v>10</v>
      </c>
      <c r="AB62" s="103" t="s">
        <v>150</v>
      </c>
      <c r="AC62" s="14" t="s">
        <v>151</v>
      </c>
      <c r="AD62" s="104" t="s">
        <v>151</v>
      </c>
      <c r="AF62" s="9" t="s">
        <v>10</v>
      </c>
      <c r="AG62" s="103" t="s">
        <v>82</v>
      </c>
      <c r="AH62" s="14" t="s">
        <v>151</v>
      </c>
      <c r="AI62" s="104" t="s">
        <v>151</v>
      </c>
      <c r="AJ62" s="73"/>
      <c r="AK62" s="44" t="s">
        <v>10</v>
      </c>
      <c r="AL62" s="13" t="s">
        <v>157</v>
      </c>
      <c r="AM62" s="104" t="s">
        <v>157</v>
      </c>
    </row>
    <row r="63" spans="1:41" x14ac:dyDescent="0.25">
      <c r="A63">
        <v>1</v>
      </c>
      <c r="C63" s="9" t="s">
        <v>12</v>
      </c>
      <c r="D63" s="9"/>
      <c r="E63" s="10" t="s">
        <v>13</v>
      </c>
      <c r="F63" s="44" t="s">
        <v>14</v>
      </c>
      <c r="G63" s="45">
        <v>44337</v>
      </c>
      <c r="H63" s="41">
        <v>0.71597222222222223</v>
      </c>
      <c r="I63" s="40">
        <v>-7</v>
      </c>
      <c r="J63" s="40">
        <v>73</v>
      </c>
      <c r="K63" s="40" t="s">
        <v>86</v>
      </c>
      <c r="L63" s="10">
        <v>32</v>
      </c>
      <c r="M63" s="65">
        <f>+((101325*(1-(2.25577*10^-5)*(L63))^5.25588))</f>
        <v>100941.16925190832</v>
      </c>
      <c r="N63" s="10">
        <f t="shared" ref="N63:N82" si="11">+M63/100000</f>
        <v>1.0094116925190832</v>
      </c>
      <c r="O63" s="10" t="s">
        <v>15</v>
      </c>
      <c r="P63" s="10">
        <f>_xll.HumidairTdbRHPsi(I63,J63,N63,O63)</f>
        <v>1.5311980252260755E-3</v>
      </c>
      <c r="Q63" s="67">
        <f t="shared" ref="Q63:Q82" si="12">+P63*1000</f>
        <v>1.5311980252260755</v>
      </c>
      <c r="R63" s="43"/>
      <c r="S63" s="82">
        <v>1.5311980252260755</v>
      </c>
      <c r="T63" s="21"/>
      <c r="U63" s="10">
        <v>1</v>
      </c>
      <c r="V63" s="10" t="s">
        <v>152</v>
      </c>
      <c r="W63" s="105">
        <f>_xll.HumidairTdbRHPsi(I63, J63,N63,V63)</f>
        <v>-10.578310316798877</v>
      </c>
      <c r="X63" s="106">
        <v>-10.578310316798877</v>
      </c>
      <c r="Y63" s="21"/>
      <c r="Z63" s="10">
        <v>1</v>
      </c>
      <c r="AA63" s="10" t="s">
        <v>153</v>
      </c>
      <c r="AB63" s="105">
        <f>_xll.HumidairTdbRHPsi(I63,J63,N63,AA63)</f>
        <v>-3.231274188264794</v>
      </c>
      <c r="AC63" s="105">
        <f>+AB63+37</f>
        <v>33.768725811735209</v>
      </c>
      <c r="AD63" s="107">
        <v>33.768725811735209</v>
      </c>
      <c r="AF63" s="10" t="s">
        <v>154</v>
      </c>
      <c r="AG63" s="105">
        <f>_xll.HumidairTdbRHPsi(I63,J63,N63,AF63)</f>
        <v>-7.039382953320346</v>
      </c>
      <c r="AH63" s="108">
        <f t="shared" ref="AH63:AH82" si="13">+AG63+37</f>
        <v>29.960617046679655</v>
      </c>
      <c r="AI63" s="107">
        <v>29.960617046679655</v>
      </c>
      <c r="AJ63" s="73"/>
      <c r="AK63" s="10" t="s">
        <v>158</v>
      </c>
      <c r="AL63" s="113">
        <f>_xll.HumidairTdbRHPsi(I63,J63,N63,AK63)</f>
        <v>0.75636033813165071</v>
      </c>
      <c r="AM63" s="119">
        <v>0.75636033813165071</v>
      </c>
    </row>
    <row r="64" spans="1:41" x14ac:dyDescent="0.25">
      <c r="A64">
        <v>2</v>
      </c>
      <c r="B64" s="1" t="s">
        <v>16</v>
      </c>
      <c r="C64" s="13" t="s">
        <v>17</v>
      </c>
      <c r="D64" s="13"/>
      <c r="E64" s="14" t="s">
        <v>18</v>
      </c>
      <c r="F64" s="11" t="s">
        <v>19</v>
      </c>
      <c r="G64" s="45">
        <v>44338</v>
      </c>
      <c r="H64" s="41">
        <v>0.25694444444444448</v>
      </c>
      <c r="I64" s="40">
        <v>-4</v>
      </c>
      <c r="J64" s="40">
        <v>71</v>
      </c>
      <c r="K64" s="40" t="s">
        <v>85</v>
      </c>
      <c r="L64" s="10">
        <v>41</v>
      </c>
      <c r="M64" s="65">
        <f t="shared" ref="M64:M72" si="14">+((101325*(1-(2.25577*10^-5)*(L64))^5.25588))</f>
        <v>100833.42925724134</v>
      </c>
      <c r="N64" s="10">
        <f t="shared" si="11"/>
        <v>1.0083342925724135</v>
      </c>
      <c r="O64" s="10" t="s">
        <v>15</v>
      </c>
      <c r="P64" s="10">
        <f>_xll.HumidairTdbRHPsi(I64,J64,N64,O64)</f>
        <v>1.9296502770308646E-3</v>
      </c>
      <c r="Q64" s="67">
        <f t="shared" si="12"/>
        <v>1.9296502770308646</v>
      </c>
      <c r="R64" s="43"/>
      <c r="S64" s="82">
        <v>1.9296502770308646</v>
      </c>
      <c r="T64" s="21"/>
      <c r="U64" s="10">
        <v>2</v>
      </c>
      <c r="V64" s="10" t="s">
        <v>152</v>
      </c>
      <c r="W64" s="105">
        <f>_xll.HumidairTdbRHPsi(I64, J64,N64,V64)</f>
        <v>-7.9775229847681999</v>
      </c>
      <c r="X64" s="106">
        <v>-7.9775229847681999</v>
      </c>
      <c r="Y64" s="21"/>
      <c r="Z64" s="10">
        <v>2</v>
      </c>
      <c r="AA64" s="10" t="s">
        <v>153</v>
      </c>
      <c r="AB64" s="105">
        <f>_xll.HumidairTdbRHPsi(I64,J64,N64,AA64)</f>
        <v>0.78798061437047939</v>
      </c>
      <c r="AC64" s="108">
        <f t="shared" ref="AC64:AC82" si="15">+AB64+37</f>
        <v>37.787980614370483</v>
      </c>
      <c r="AD64" s="107">
        <v>37.787980614370483</v>
      </c>
      <c r="AF64" s="10" t="s">
        <v>154</v>
      </c>
      <c r="AG64" s="105">
        <f>_xll.HumidairTdbRHPsi(I64,J64,N64,AF64)</f>
        <v>-4.0218124911819695</v>
      </c>
      <c r="AH64" s="108">
        <f t="shared" si="13"/>
        <v>32.978187508818031</v>
      </c>
      <c r="AI64" s="107">
        <v>32.978187508818031</v>
      </c>
      <c r="AJ64" s="73"/>
      <c r="AK64" s="10" t="s">
        <v>158</v>
      </c>
      <c r="AL64" s="113">
        <f>_xll.HumidairTdbRHPsi(I64,J64,N64,AK64)</f>
        <v>0.76573629725226844</v>
      </c>
      <c r="AM64" s="119">
        <v>0.76573629725226844</v>
      </c>
    </row>
    <row r="65" spans="1:39" x14ac:dyDescent="0.25">
      <c r="A65">
        <v>3</v>
      </c>
      <c r="C65" s="13" t="s">
        <v>20</v>
      </c>
      <c r="D65" s="13"/>
      <c r="E65" s="10" t="s">
        <v>21</v>
      </c>
      <c r="F65" s="11" t="s">
        <v>22</v>
      </c>
      <c r="G65" s="45">
        <v>44338</v>
      </c>
      <c r="H65" s="41">
        <v>0.45624999999999999</v>
      </c>
      <c r="I65" s="40">
        <v>0</v>
      </c>
      <c r="J65" s="40">
        <v>100</v>
      </c>
      <c r="K65" s="40" t="s">
        <v>85</v>
      </c>
      <c r="L65" s="10">
        <v>15</v>
      </c>
      <c r="M65" s="65">
        <f t="shared" si="14"/>
        <v>101144.93246061618</v>
      </c>
      <c r="N65" s="10">
        <f t="shared" si="11"/>
        <v>1.0114493246061618</v>
      </c>
      <c r="O65" s="10" t="s">
        <v>15</v>
      </c>
      <c r="P65" s="10">
        <f>_xll.HumidairTdbRHPsi(I65,J65,N65,O65)</f>
        <v>3.7960658331511262E-3</v>
      </c>
      <c r="Q65" s="67">
        <f t="shared" si="12"/>
        <v>3.7960658331511263</v>
      </c>
      <c r="R65" s="43"/>
      <c r="S65" s="82">
        <v>3.7960658331511263</v>
      </c>
      <c r="T65" s="21"/>
      <c r="U65" s="10">
        <v>3</v>
      </c>
      <c r="V65" s="10" t="s">
        <v>152</v>
      </c>
      <c r="W65" s="105">
        <f>_xll.HumidairTdbRHPsi(I65, J65,N65,V65)</f>
        <v>0</v>
      </c>
      <c r="X65" s="106">
        <v>0</v>
      </c>
      <c r="Y65" s="21"/>
      <c r="Z65" s="10">
        <v>3</v>
      </c>
      <c r="AA65" s="10" t="s">
        <v>153</v>
      </c>
      <c r="AB65" s="105">
        <f>_xll.HumidairTdbRHPsi(I65,J65,N65,AA65)</f>
        <v>9.4900750869145494</v>
      </c>
      <c r="AC65" s="108">
        <f t="shared" si="15"/>
        <v>46.490075086914551</v>
      </c>
      <c r="AD65" s="107">
        <v>46.490075086914551</v>
      </c>
      <c r="AF65" s="10" t="s">
        <v>154</v>
      </c>
      <c r="AG65" s="105">
        <f>_xll.HumidairTdbRHPsi(I65,J65,N65,AF65)</f>
        <v>4.9825872967614775E-4</v>
      </c>
      <c r="AH65" s="108">
        <f t="shared" si="13"/>
        <v>37.000498258729678</v>
      </c>
      <c r="AI65" s="107">
        <v>37.000498258729678</v>
      </c>
      <c r="AJ65" s="73"/>
      <c r="AK65" s="10" t="s">
        <v>158</v>
      </c>
      <c r="AL65" s="113">
        <f>_xll.HumidairTdbRHPsi(I65,J65,N65,AK65)</f>
        <v>0.7747633236947149</v>
      </c>
      <c r="AM65" s="119">
        <v>0.7747633236947149</v>
      </c>
    </row>
    <row r="66" spans="1:39" x14ac:dyDescent="0.25">
      <c r="A66" s="5">
        <v>4</v>
      </c>
      <c r="B66" s="15"/>
      <c r="C66" s="13" t="s">
        <v>23</v>
      </c>
      <c r="D66" s="13"/>
      <c r="E66" s="10" t="s">
        <v>24</v>
      </c>
      <c r="F66" s="11" t="s">
        <v>25</v>
      </c>
      <c r="G66" s="45">
        <v>44337</v>
      </c>
      <c r="H66" s="41">
        <v>0.63124999999999998</v>
      </c>
      <c r="I66" s="40">
        <v>16</v>
      </c>
      <c r="J66" s="40">
        <v>27</v>
      </c>
      <c r="K66" s="40" t="s">
        <v>86</v>
      </c>
      <c r="L66" s="10">
        <v>26</v>
      </c>
      <c r="M66" s="65">
        <f t="shared" si="14"/>
        <v>101013.04768769341</v>
      </c>
      <c r="N66" s="10">
        <f t="shared" si="11"/>
        <v>1.0101304768769341</v>
      </c>
      <c r="O66" s="10" t="s">
        <v>15</v>
      </c>
      <c r="P66" s="10">
        <f>_xll.HumidairTdbRHPsi(I66,J66,N66,O66)</f>
        <v>3.0501249519792619E-3</v>
      </c>
      <c r="Q66" s="67">
        <f t="shared" si="12"/>
        <v>3.0501249519792619</v>
      </c>
      <c r="R66" s="43"/>
      <c r="S66" s="82">
        <v>3.0501249519792619</v>
      </c>
      <c r="T66" s="21"/>
      <c r="U66" s="10">
        <v>4</v>
      </c>
      <c r="V66" s="10" t="s">
        <v>152</v>
      </c>
      <c r="W66" s="105">
        <f>_xll.HumidairTdbRHPsi(I66, J66,N66,V66)</f>
        <v>-2.6334248883174496</v>
      </c>
      <c r="X66" s="106">
        <v>-2.6334248883174496</v>
      </c>
      <c r="Y66" s="21"/>
      <c r="Z66" s="10">
        <v>4</v>
      </c>
      <c r="AA66" s="10" t="s">
        <v>153</v>
      </c>
      <c r="AB66" s="105">
        <f>_xll.HumidairTdbRHPsi(I66,J66,N66,AA66)</f>
        <v>23.812916979019882</v>
      </c>
      <c r="AC66" s="108">
        <f t="shared" si="15"/>
        <v>60.812916979019882</v>
      </c>
      <c r="AD66" s="107">
        <v>60.812916979019882</v>
      </c>
      <c r="AF66" s="10" t="s">
        <v>154</v>
      </c>
      <c r="AG66" s="105">
        <f>_xll.HumidairTdbRHPsi(I66,J66,N66,AF66)</f>
        <v>16.096463365220764</v>
      </c>
      <c r="AH66" s="108">
        <f t="shared" si="13"/>
        <v>53.096463365220764</v>
      </c>
      <c r="AI66" s="107">
        <v>53.096463365220764</v>
      </c>
      <c r="AJ66" s="73"/>
      <c r="AK66" s="10" t="s">
        <v>158</v>
      </c>
      <c r="AL66" s="113">
        <f>_xll.HumidairTdbRHPsi(I66,J66,N66,AK66)</f>
        <v>0.82137042372594848</v>
      </c>
      <c r="AM66" s="119">
        <v>0.82137042372594848</v>
      </c>
    </row>
    <row r="67" spans="1:39" x14ac:dyDescent="0.25">
      <c r="A67">
        <v>5</v>
      </c>
      <c r="C67" s="9" t="s">
        <v>26</v>
      </c>
      <c r="D67" s="9"/>
      <c r="E67" s="10" t="s">
        <v>27</v>
      </c>
      <c r="F67" s="11" t="s">
        <v>28</v>
      </c>
      <c r="G67" s="45">
        <v>44338</v>
      </c>
      <c r="H67" s="41">
        <v>0.20486111111111113</v>
      </c>
      <c r="I67" s="40">
        <v>16</v>
      </c>
      <c r="J67" s="40">
        <v>14</v>
      </c>
      <c r="K67" s="40" t="s">
        <v>85</v>
      </c>
      <c r="L67" s="10">
        <v>356</v>
      </c>
      <c r="M67" s="65">
        <f t="shared" si="14"/>
        <v>97120.766933102874</v>
      </c>
      <c r="N67" s="10">
        <f t="shared" si="11"/>
        <v>0.97120766933102876</v>
      </c>
      <c r="O67" s="10" t="s">
        <v>15</v>
      </c>
      <c r="P67" s="10">
        <f>_xll.HumidairTdbRHPsi(I67,J67,N67,O67)</f>
        <v>1.6410279842867742E-3</v>
      </c>
      <c r="Q67" s="67">
        <f t="shared" si="12"/>
        <v>1.6410279842867743</v>
      </c>
      <c r="R67" s="43"/>
      <c r="S67" s="82">
        <v>1.6410279842867743</v>
      </c>
      <c r="T67" s="21"/>
      <c r="U67" s="10">
        <v>5</v>
      </c>
      <c r="V67" s="10" t="s">
        <v>152</v>
      </c>
      <c r="W67" s="105">
        <f>_xll.HumidairTdbRHPsi(I67, J67,N67,V67)</f>
        <v>-10.233958790564543</v>
      </c>
      <c r="X67" s="106">
        <v>-10.233958790564543</v>
      </c>
      <c r="Y67" s="21"/>
      <c r="Z67" s="10">
        <v>5</v>
      </c>
      <c r="AA67" s="10" t="s">
        <v>153</v>
      </c>
      <c r="AB67" s="105">
        <f>_xll.HumidairTdbRHPsi(I67,J67,N67,AA67)</f>
        <v>20.257889420787848</v>
      </c>
      <c r="AC67" s="108">
        <f t="shared" si="15"/>
        <v>57.257889420787848</v>
      </c>
      <c r="AD67" s="107">
        <v>57.257889420787848</v>
      </c>
      <c r="AF67" s="10" t="s">
        <v>154</v>
      </c>
      <c r="AG67" s="105">
        <f>_xll.HumidairTdbRHPsi(I67,J67,N67,AF67)</f>
        <v>16.106046216633175</v>
      </c>
      <c r="AH67" s="108">
        <f t="shared" si="13"/>
        <v>53.106046216633175</v>
      </c>
      <c r="AI67" s="107">
        <v>53.106046216633175</v>
      </c>
      <c r="AJ67" s="73"/>
      <c r="AK67" s="10" t="s">
        <v>158</v>
      </c>
      <c r="AL67" s="113">
        <f>_xll.HumidairTdbRHPsi(I67,J67,N67,AK67)</f>
        <v>0.85430122028882893</v>
      </c>
      <c r="AM67" s="119">
        <v>0.85430122028882893</v>
      </c>
    </row>
    <row r="68" spans="1:39" x14ac:dyDescent="0.25">
      <c r="A68">
        <v>6</v>
      </c>
      <c r="C68" s="9" t="s">
        <v>29</v>
      </c>
      <c r="D68" s="9"/>
      <c r="E68" s="10" t="s">
        <v>30</v>
      </c>
      <c r="F68" s="11" t="s">
        <v>31</v>
      </c>
      <c r="G68" s="45">
        <v>44337</v>
      </c>
      <c r="H68" s="46">
        <v>8.1944444444444445E-2</v>
      </c>
      <c r="I68" s="40">
        <v>14</v>
      </c>
      <c r="J68" s="40">
        <v>65</v>
      </c>
      <c r="K68" s="40" t="s">
        <v>85</v>
      </c>
      <c r="L68" s="10">
        <v>2</v>
      </c>
      <c r="M68" s="65">
        <f t="shared" si="14"/>
        <v>101300.97600813</v>
      </c>
      <c r="N68" s="10">
        <f t="shared" si="11"/>
        <v>1.0130097600812999</v>
      </c>
      <c r="O68" s="10" t="s">
        <v>15</v>
      </c>
      <c r="P68" s="10">
        <f>_xll.HumidairTdbRHPsi(I68,J68,N68,O68)</f>
        <v>6.4722356982561133E-3</v>
      </c>
      <c r="Q68" s="67">
        <f t="shared" si="12"/>
        <v>6.4722356982561129</v>
      </c>
      <c r="R68" s="43"/>
      <c r="S68" s="82">
        <v>6.4722356982561129</v>
      </c>
      <c r="T68" s="21"/>
      <c r="U68" s="10">
        <v>6</v>
      </c>
      <c r="V68" s="10" t="s">
        <v>152</v>
      </c>
      <c r="W68" s="105">
        <f>_xll.HumidairTdbRHPsi(I68, J68,N68,V68)</f>
        <v>7.5326754726908689</v>
      </c>
      <c r="X68" s="106">
        <v>7.5326754726908689</v>
      </c>
      <c r="Y68" s="21"/>
      <c r="Z68" s="10">
        <v>6</v>
      </c>
      <c r="AA68" s="10" t="s">
        <v>153</v>
      </c>
      <c r="AB68" s="105">
        <f>_xll.HumidairTdbRHPsi(I68,J68,N68,AA68)</f>
        <v>30.431466019177972</v>
      </c>
      <c r="AC68" s="108">
        <f t="shared" si="15"/>
        <v>67.431466019177975</v>
      </c>
      <c r="AD68" s="107">
        <v>67.431466019177975</v>
      </c>
      <c r="AF68" s="10" t="s">
        <v>154</v>
      </c>
      <c r="AG68" s="105">
        <f>_xll.HumidairTdbRHPsi(I68,J68,N68,AF68)</f>
        <v>14.083480008708101</v>
      </c>
      <c r="AH68" s="108">
        <f t="shared" si="13"/>
        <v>51.083480008708101</v>
      </c>
      <c r="AI68" s="107">
        <v>51.083480008708101</v>
      </c>
      <c r="AJ68" s="73"/>
      <c r="AK68" s="10" t="s">
        <v>158</v>
      </c>
      <c r="AL68" s="113">
        <f>_xll.HumidairTdbRHPsi(I68,J68,N68,AK68)</f>
        <v>0.81335264287188669</v>
      </c>
      <c r="AM68" s="119">
        <v>0.81335264287188669</v>
      </c>
    </row>
    <row r="69" spans="1:39" x14ac:dyDescent="0.25">
      <c r="A69">
        <v>7</v>
      </c>
      <c r="B69" s="1" t="s">
        <v>32</v>
      </c>
      <c r="C69" s="9" t="s">
        <v>33</v>
      </c>
      <c r="D69" s="9"/>
      <c r="E69" s="10" t="s">
        <v>34</v>
      </c>
      <c r="F69" s="11" t="s">
        <v>35</v>
      </c>
      <c r="G69" s="45">
        <v>44337</v>
      </c>
      <c r="H69" s="41">
        <v>0.96458333333333324</v>
      </c>
      <c r="I69" s="40">
        <v>16</v>
      </c>
      <c r="J69" s="40">
        <v>60</v>
      </c>
      <c r="K69" s="40" t="s">
        <v>93</v>
      </c>
      <c r="L69" s="10">
        <v>126</v>
      </c>
      <c r="M69" s="65">
        <f t="shared" si="14"/>
        <v>99820.46987859541</v>
      </c>
      <c r="N69" s="10">
        <f t="shared" si="11"/>
        <v>0.99820469878595408</v>
      </c>
      <c r="O69" s="10" t="s">
        <v>15</v>
      </c>
      <c r="P69" s="10">
        <f>_xll.HumidairTdbRHPsi(I69,J69,N69,O69)</f>
        <v>6.9010454368981285E-3</v>
      </c>
      <c r="Q69" s="67">
        <f t="shared" si="12"/>
        <v>6.9010454368981282</v>
      </c>
      <c r="R69" s="43"/>
      <c r="S69" s="82">
        <v>6.9010454368981282</v>
      </c>
      <c r="T69" s="21"/>
      <c r="U69" s="10">
        <v>7</v>
      </c>
      <c r="V69" s="10" t="s">
        <v>152</v>
      </c>
      <c r="W69" s="105">
        <f>_xll.HumidairTdbRHPsi(I69, J69,N69,V69)</f>
        <v>8.2487453237890236</v>
      </c>
      <c r="X69" s="106">
        <v>8.2487453237890236</v>
      </c>
      <c r="Y69" s="21"/>
      <c r="Z69" s="10">
        <v>7</v>
      </c>
      <c r="AA69" s="10" t="s">
        <v>153</v>
      </c>
      <c r="AB69" s="105">
        <f>_xll.HumidairTdbRHPsi(I69,J69,N69,AA69)</f>
        <v>33.556333208186793</v>
      </c>
      <c r="AC69" s="108">
        <f t="shared" si="15"/>
        <v>70.5563332081868</v>
      </c>
      <c r="AD69" s="107">
        <v>70.5563332081868</v>
      </c>
      <c r="AF69" s="10" t="s">
        <v>154</v>
      </c>
      <c r="AG69" s="105">
        <f>_xll.HumidairTdbRHPsi(I69,J69,N69,AF69)</f>
        <v>16.099399457217466</v>
      </c>
      <c r="AH69" s="108">
        <f t="shared" si="13"/>
        <v>53.099399457217466</v>
      </c>
      <c r="AI69" s="107">
        <v>53.099399457217466</v>
      </c>
      <c r="AJ69" s="73"/>
      <c r="AK69" s="10" t="s">
        <v>158</v>
      </c>
      <c r="AL69" s="113">
        <f>_xll.HumidairTdbRHPsi(I69,J69,N69,AK69)</f>
        <v>0.8311873893040419</v>
      </c>
      <c r="AM69" s="119">
        <v>0.8311873893040419</v>
      </c>
    </row>
    <row r="70" spans="1:39" x14ac:dyDescent="0.25">
      <c r="A70">
        <v>8</v>
      </c>
      <c r="C70" s="9" t="s">
        <v>36</v>
      </c>
      <c r="D70" s="9"/>
      <c r="E70" s="10" t="s">
        <v>37</v>
      </c>
      <c r="F70" s="11" t="s">
        <v>38</v>
      </c>
      <c r="G70" s="45">
        <v>44338</v>
      </c>
      <c r="H70" s="41">
        <v>0.21388888888888891</v>
      </c>
      <c r="I70" s="40">
        <v>19</v>
      </c>
      <c r="J70" s="40">
        <v>58</v>
      </c>
      <c r="K70" s="40" t="s">
        <v>90</v>
      </c>
      <c r="L70" s="10">
        <v>143</v>
      </c>
      <c r="M70" s="65">
        <f t="shared" si="14"/>
        <v>99618.87034335341</v>
      </c>
      <c r="N70" s="10">
        <f t="shared" si="11"/>
        <v>0.99618870343353405</v>
      </c>
      <c r="O70" s="10" t="s">
        <v>15</v>
      </c>
      <c r="P70" s="10">
        <f>_xll.HumidairTdbRHPsi(I70,J70,N70,O70)</f>
        <v>8.0947183912005172E-3</v>
      </c>
      <c r="Q70" s="67">
        <f t="shared" si="12"/>
        <v>8.0947183912005176</v>
      </c>
      <c r="R70" s="43"/>
      <c r="S70" s="82">
        <v>8.0947183912005176</v>
      </c>
      <c r="T70" s="21"/>
      <c r="U70" s="10">
        <v>8</v>
      </c>
      <c r="V70" s="10" t="s">
        <v>152</v>
      </c>
      <c r="W70" s="105">
        <f>_xll.HumidairTdbRHPsi(I70, J70,N70,V70)</f>
        <v>10.560334605649928</v>
      </c>
      <c r="X70" s="106">
        <v>10.560334605649928</v>
      </c>
      <c r="Y70" s="21"/>
      <c r="Z70" s="10">
        <v>8</v>
      </c>
      <c r="AA70" s="10" t="s">
        <v>153</v>
      </c>
      <c r="AB70" s="105">
        <f>_xll.HumidairTdbRHPsi(I70,J70,N70,AA70)</f>
        <v>39.639832821053368</v>
      </c>
      <c r="AC70" s="108">
        <f t="shared" si="15"/>
        <v>76.639832821053375</v>
      </c>
      <c r="AD70" s="107">
        <v>76.639832821053375</v>
      </c>
      <c r="AF70" s="10" t="s">
        <v>154</v>
      </c>
      <c r="AG70" s="105">
        <f>_xll.HumidairTdbRHPsi(I70,J70,N70,AF70)</f>
        <v>19.118422678439607</v>
      </c>
      <c r="AH70" s="108">
        <f t="shared" si="13"/>
        <v>56.118422678439607</v>
      </c>
      <c r="AI70" s="107">
        <v>56.118422678439607</v>
      </c>
      <c r="AJ70" s="73"/>
      <c r="AK70" s="10" t="s">
        <v>158</v>
      </c>
      <c r="AL70" s="113">
        <f>_xll.HumidairTdbRHPsi(I70,J70,N70,AK70)</f>
        <v>0.8415366153146735</v>
      </c>
      <c r="AM70" s="119">
        <v>0.8415366153146735</v>
      </c>
    </row>
    <row r="71" spans="1:39" x14ac:dyDescent="0.25">
      <c r="A71">
        <v>9</v>
      </c>
      <c r="C71" s="94" t="s">
        <v>39</v>
      </c>
      <c r="D71" s="94"/>
      <c r="E71" s="10" t="s">
        <v>40</v>
      </c>
      <c r="F71" s="11" t="s">
        <v>41</v>
      </c>
      <c r="G71" s="45">
        <v>44337</v>
      </c>
      <c r="H71" s="41">
        <v>0.70347222222222217</v>
      </c>
      <c r="I71" s="40">
        <v>30</v>
      </c>
      <c r="J71" s="40">
        <v>38</v>
      </c>
      <c r="K71" s="40" t="s">
        <v>93</v>
      </c>
      <c r="L71" s="10">
        <v>62</v>
      </c>
      <c r="M71" s="65">
        <f t="shared" si="14"/>
        <v>100582.39802554256</v>
      </c>
      <c r="N71" s="10">
        <f t="shared" si="11"/>
        <v>1.0058239802554256</v>
      </c>
      <c r="O71" s="10" t="s">
        <v>15</v>
      </c>
      <c r="P71" s="10">
        <f>_xll.HumidairTdbRHPsi(I71,J71,N71,O71)</f>
        <v>1.0184863719627861E-2</v>
      </c>
      <c r="Q71" s="67">
        <f t="shared" si="12"/>
        <v>10.184863719627861</v>
      </c>
      <c r="R71" s="43"/>
      <c r="S71" s="82">
        <v>10.184863719627861</v>
      </c>
      <c r="T71" s="21"/>
      <c r="U71" s="10">
        <v>9</v>
      </c>
      <c r="V71" s="10" t="s">
        <v>152</v>
      </c>
      <c r="W71" s="105">
        <f>_xll.HumidairTdbRHPsi(I71, J71,N71,V71)</f>
        <v>14.148127108611732</v>
      </c>
      <c r="X71" s="106">
        <v>14.148127108611732</v>
      </c>
      <c r="Y71" s="21"/>
      <c r="Z71" s="10">
        <v>9</v>
      </c>
      <c r="AA71" s="10" t="s">
        <v>153</v>
      </c>
      <c r="AB71" s="105">
        <f>_xll.HumidairTdbRHPsi(I71,J71,N71,AA71)</f>
        <v>56.216109083107625</v>
      </c>
      <c r="AC71" s="108">
        <f t="shared" si="15"/>
        <v>93.216109083107625</v>
      </c>
      <c r="AD71" s="107">
        <v>93.216109083107625</v>
      </c>
      <c r="AF71" s="10" t="s">
        <v>154</v>
      </c>
      <c r="AG71" s="105">
        <f>_xll.HumidairTdbRHPsi(I71,J71,N71,AF71)</f>
        <v>30.186665193326881</v>
      </c>
      <c r="AH71" s="108">
        <f t="shared" si="13"/>
        <v>67.186665193326888</v>
      </c>
      <c r="AI71" s="107">
        <v>67.186665193326888</v>
      </c>
      <c r="AJ71" s="73"/>
      <c r="AK71" s="10" t="s">
        <v>158</v>
      </c>
      <c r="AL71" s="113">
        <f>_xll.HumidairTdbRHPsi(I71,J71,N71,AK71)</f>
        <v>0.86494121773419896</v>
      </c>
      <c r="AM71" s="119">
        <v>0.86494121773419896</v>
      </c>
    </row>
    <row r="72" spans="1:39" x14ac:dyDescent="0.25">
      <c r="A72" s="5">
        <v>10</v>
      </c>
      <c r="B72" s="15"/>
      <c r="C72" s="13" t="s">
        <v>42</v>
      </c>
      <c r="D72" s="13"/>
      <c r="E72" s="14" t="s">
        <v>43</v>
      </c>
      <c r="F72" s="8" t="s">
        <v>44</v>
      </c>
      <c r="G72" s="45">
        <v>44337</v>
      </c>
      <c r="H72" s="41">
        <v>0.66597222222222219</v>
      </c>
      <c r="I72" s="40">
        <v>25</v>
      </c>
      <c r="J72" s="40">
        <v>74</v>
      </c>
      <c r="K72" s="40" t="s">
        <v>85</v>
      </c>
      <c r="L72" s="10">
        <v>255</v>
      </c>
      <c r="M72" s="65">
        <f t="shared" si="14"/>
        <v>98298.910193542106</v>
      </c>
      <c r="N72" s="10">
        <f t="shared" si="11"/>
        <v>0.98298910193542111</v>
      </c>
      <c r="O72" s="10" t="s">
        <v>15</v>
      </c>
      <c r="P72" s="10">
        <f>_xll.HumidairTdbRHPsi(I72,J72,N72,O72)</f>
        <v>1.5265964638788864E-2</v>
      </c>
      <c r="Q72" s="67">
        <f t="shared" si="12"/>
        <v>15.265964638788864</v>
      </c>
      <c r="R72" s="43"/>
      <c r="S72" s="82">
        <v>15.265964638788864</v>
      </c>
      <c r="T72" s="21"/>
      <c r="U72" s="10">
        <v>10</v>
      </c>
      <c r="V72" s="10" t="s">
        <v>152</v>
      </c>
      <c r="W72" s="105">
        <f>_xll.HumidairTdbRHPsi(I72, J72,N72,V72)</f>
        <v>20.046243542664683</v>
      </c>
      <c r="X72" s="106">
        <v>20.046243542664683</v>
      </c>
      <c r="Y72" s="21"/>
      <c r="Z72" s="10">
        <v>10</v>
      </c>
      <c r="AA72" s="10" t="s">
        <v>153</v>
      </c>
      <c r="AB72" s="105">
        <f>_xll.HumidairTdbRHPsi(I72,J72,N72,AA72)</f>
        <v>64.026839206199853</v>
      </c>
      <c r="AC72" s="108">
        <f t="shared" si="15"/>
        <v>101.02683920619985</v>
      </c>
      <c r="AD72" s="107">
        <v>101.02683920619985</v>
      </c>
      <c r="AF72" s="10" t="s">
        <v>154</v>
      </c>
      <c r="AG72" s="105">
        <f>_xll.HumidairTdbRHPsi(I72,J72,N72,AF72)</f>
        <v>25.159343312963717</v>
      </c>
      <c r="AH72" s="108">
        <f t="shared" si="13"/>
        <v>62.159343312963713</v>
      </c>
      <c r="AI72" s="107">
        <v>62.159343312963713</v>
      </c>
      <c r="AJ72" s="73"/>
      <c r="AK72" s="10" t="s">
        <v>158</v>
      </c>
      <c r="AL72" s="113">
        <f>_xll.HumidairTdbRHPsi(I72,J72,N72,AK72)</f>
        <v>0.87040437202113308</v>
      </c>
      <c r="AM72" s="119">
        <v>0.87040437202113308</v>
      </c>
    </row>
    <row r="73" spans="1:39" x14ac:dyDescent="0.25">
      <c r="A73">
        <v>11</v>
      </c>
      <c r="C73" s="9" t="s">
        <v>77</v>
      </c>
      <c r="D73" s="9"/>
      <c r="E73" s="10" t="s">
        <v>78</v>
      </c>
      <c r="F73" s="11" t="s">
        <v>79</v>
      </c>
      <c r="G73" s="45">
        <v>44337</v>
      </c>
      <c r="H73" s="46">
        <v>0.87847222222222221</v>
      </c>
      <c r="I73" s="40">
        <v>37</v>
      </c>
      <c r="J73" s="40">
        <v>12</v>
      </c>
      <c r="K73" s="40" t="s">
        <v>95</v>
      </c>
      <c r="L73" s="10">
        <v>138</v>
      </c>
      <c r="M73" s="65">
        <f>+((101325*(1-(2.25577*10^-5)*(L73))^5.25588))</f>
        <v>99678.130068961269</v>
      </c>
      <c r="N73" s="10">
        <f t="shared" si="11"/>
        <v>0.99678130068961268</v>
      </c>
      <c r="O73" s="10" t="s">
        <v>15</v>
      </c>
      <c r="P73" s="10">
        <f>_xll.HumidairTdbRHPsi(I73,J73,N73,O73)</f>
        <v>4.7609092691704566E-3</v>
      </c>
      <c r="Q73" s="67">
        <f t="shared" si="12"/>
        <v>4.7609092691704564</v>
      </c>
      <c r="R73" s="43"/>
      <c r="S73" s="82">
        <v>4.7609092691704564</v>
      </c>
      <c r="T73" s="21"/>
      <c r="U73" s="10">
        <v>11</v>
      </c>
      <c r="V73" s="10" t="s">
        <v>152</v>
      </c>
      <c r="W73" s="105">
        <f>_xll.HumidairTdbRHPsi(I73, J73,N73,V73)</f>
        <v>2.9296641434038975</v>
      </c>
      <c r="X73" s="106">
        <v>2.9296641434038975</v>
      </c>
      <c r="Y73" s="21"/>
      <c r="Z73" s="10">
        <v>11</v>
      </c>
      <c r="AA73" s="10" t="s">
        <v>153</v>
      </c>
      <c r="AB73" s="105">
        <f>_xll.HumidairTdbRHPsi(I73,J73,N73,AA73)</f>
        <v>49.467275425234284</v>
      </c>
      <c r="AC73" s="108">
        <f t="shared" si="15"/>
        <v>86.467275425234277</v>
      </c>
      <c r="AD73" s="107">
        <v>86.467275425234277</v>
      </c>
      <c r="AF73" s="10" t="s">
        <v>154</v>
      </c>
      <c r="AG73" s="105">
        <f>_xll.HumidairTdbRHPsi(I73,J73,N73,AF73)</f>
        <v>37.235831898650275</v>
      </c>
      <c r="AH73" s="108">
        <f t="shared" si="13"/>
        <v>74.235831898650275</v>
      </c>
      <c r="AI73" s="107">
        <v>74.235831898650275</v>
      </c>
      <c r="AJ73" s="73"/>
      <c r="AK73" s="10" t="s">
        <v>158</v>
      </c>
      <c r="AL73" s="113">
        <f>_xll.HumidairTdbRHPsi(I73,J73,N73,AK73)</f>
        <v>0.89299345473328839</v>
      </c>
      <c r="AM73" s="119">
        <v>0.89299345473328839</v>
      </c>
    </row>
    <row r="74" spans="1:39" x14ac:dyDescent="0.25">
      <c r="A74">
        <v>12</v>
      </c>
      <c r="B74" s="1" t="s">
        <v>48</v>
      </c>
      <c r="C74" s="9" t="s">
        <v>45</v>
      </c>
      <c r="D74" s="9"/>
      <c r="E74" s="10" t="s">
        <v>46</v>
      </c>
      <c r="F74" s="11" t="s">
        <v>47</v>
      </c>
      <c r="G74" s="45">
        <v>44337</v>
      </c>
      <c r="H74" s="41">
        <v>0.91805555555555562</v>
      </c>
      <c r="I74" s="40">
        <v>24</v>
      </c>
      <c r="J74" s="40">
        <v>94</v>
      </c>
      <c r="K74" s="40" t="s">
        <v>105</v>
      </c>
      <c r="L74" s="10">
        <v>30</v>
      </c>
      <c r="M74" s="65">
        <f>+((101325*(1-(2.25577*10^-5)*(L74))^5.25588))</f>
        <v>100965.12412724759</v>
      </c>
      <c r="N74" s="10">
        <f t="shared" si="11"/>
        <v>1.0096512412724759</v>
      </c>
      <c r="O74" s="10" t="s">
        <v>15</v>
      </c>
      <c r="P74" s="10">
        <f>_xll.HumidairTdbRHPsi(I74,J74,N74,O74)</f>
        <v>1.785629800353233E-2</v>
      </c>
      <c r="Q74" s="67">
        <f t="shared" si="12"/>
        <v>17.856298003532331</v>
      </c>
      <c r="R74" s="43"/>
      <c r="S74" s="82">
        <v>17.856298003532331</v>
      </c>
      <c r="T74" s="21"/>
      <c r="U74" s="10">
        <v>12</v>
      </c>
      <c r="V74" s="10" t="s">
        <v>152</v>
      </c>
      <c r="W74" s="105">
        <f>_xll.HumidairTdbRHPsi(I74, J74,N74,V74)</f>
        <v>22.974427326062596</v>
      </c>
      <c r="X74" s="106">
        <v>22.974427326062596</v>
      </c>
      <c r="Y74" s="21"/>
      <c r="Z74" s="10">
        <v>12</v>
      </c>
      <c r="AA74" s="10" t="s">
        <v>153</v>
      </c>
      <c r="AB74" s="105">
        <f>_xll.HumidairTdbRHPsi(I74,J74,N74,AA74)</f>
        <v>69.571916738630293</v>
      </c>
      <c r="AC74" s="108">
        <f t="shared" si="15"/>
        <v>106.57191673863029</v>
      </c>
      <c r="AD74" s="107">
        <v>106.57191673863029</v>
      </c>
      <c r="AF74" s="10" t="s">
        <v>154</v>
      </c>
      <c r="AG74" s="105">
        <f>_xll.HumidairTdbRHPsi(I74,J74,N74,AF74)</f>
        <v>24.146779875597812</v>
      </c>
      <c r="AH74" s="108">
        <f t="shared" si="13"/>
        <v>61.146779875597815</v>
      </c>
      <c r="AI74" s="107">
        <v>61.146779875597815</v>
      </c>
      <c r="AJ74" s="73"/>
      <c r="AK74" s="10" t="s">
        <v>158</v>
      </c>
      <c r="AL74" s="113">
        <f>_xll.HumidairTdbRHPsi(I74,J74,N74,AK74)</f>
        <v>0.84456251098191681</v>
      </c>
      <c r="AM74" s="119">
        <v>0.84456251098191681</v>
      </c>
    </row>
    <row r="75" spans="1:39" x14ac:dyDescent="0.25">
      <c r="A75">
        <v>13</v>
      </c>
      <c r="C75" s="53" t="s">
        <v>49</v>
      </c>
      <c r="D75" s="53"/>
      <c r="E75" s="38" t="s">
        <v>50</v>
      </c>
      <c r="F75" s="29" t="s">
        <v>51</v>
      </c>
      <c r="G75" s="45">
        <v>44338</v>
      </c>
      <c r="H75" s="41">
        <v>0.21319444444444444</v>
      </c>
      <c r="I75" s="40">
        <v>23</v>
      </c>
      <c r="J75" s="40">
        <v>93</v>
      </c>
      <c r="K75" s="40" t="s">
        <v>85</v>
      </c>
      <c r="L75" s="10">
        <v>3</v>
      </c>
      <c r="M75" s="65">
        <f>+((101325*(1-(2.25577*10^-5)*(L75))^5.25588))</f>
        <v>101288.96574192833</v>
      </c>
      <c r="N75" s="10">
        <f t="shared" si="11"/>
        <v>1.0128896574192834</v>
      </c>
      <c r="O75" s="10" t="s">
        <v>15</v>
      </c>
      <c r="P75" s="10">
        <f>_xll.HumidairTdbRHPsi(I75,J75,N75,O75)</f>
        <v>1.6545099683888585E-2</v>
      </c>
      <c r="Q75" s="67">
        <f t="shared" si="12"/>
        <v>16.545099683888584</v>
      </c>
      <c r="R75" s="43"/>
      <c r="S75" s="82">
        <v>16.545099683888584</v>
      </c>
      <c r="T75" s="21"/>
      <c r="U75" s="10">
        <v>13</v>
      </c>
      <c r="V75" s="10" t="s">
        <v>152</v>
      </c>
      <c r="W75" s="105">
        <f>_xll.HumidairTdbRHPsi(I75, J75,N75,V75)</f>
        <v>21.807058724421609</v>
      </c>
      <c r="X75" s="106">
        <v>21.807058724421609</v>
      </c>
      <c r="Y75" s="21"/>
      <c r="Z75" s="10">
        <v>13</v>
      </c>
      <c r="AA75" s="10" t="s">
        <v>153</v>
      </c>
      <c r="AB75" s="105">
        <f>_xll.HumidairTdbRHPsi(I75,J75,N75,AA75)</f>
        <v>65.199151875201309</v>
      </c>
      <c r="AC75" s="108">
        <f t="shared" si="15"/>
        <v>102.19915187520131</v>
      </c>
      <c r="AD75" s="107">
        <v>102.19915187520131</v>
      </c>
      <c r="AF75" s="10" t="s">
        <v>154</v>
      </c>
      <c r="AG75" s="105">
        <f>_xll.HumidairTdbRHPsi(I75,J75,N75,AF75)</f>
        <v>23.139638659106449</v>
      </c>
      <c r="AH75" s="108">
        <f t="shared" si="13"/>
        <v>60.139638659106453</v>
      </c>
      <c r="AI75" s="107">
        <v>60.139638659106453</v>
      </c>
      <c r="AJ75" s="73"/>
      <c r="AK75" s="10" t="s">
        <v>158</v>
      </c>
      <c r="AL75" s="113">
        <f>_xll.HumidairTdbRHPsi(I75,J75,N75,AK75)</f>
        <v>0.839020457375656</v>
      </c>
      <c r="AM75" s="119">
        <v>0.839020457375656</v>
      </c>
    </row>
    <row r="76" spans="1:39" x14ac:dyDescent="0.25">
      <c r="A76" s="5">
        <v>14</v>
      </c>
      <c r="B76" s="15"/>
      <c r="C76" s="9" t="s">
        <v>186</v>
      </c>
      <c r="D76" s="9"/>
      <c r="E76" s="10" t="s">
        <v>83</v>
      </c>
      <c r="F76" s="4" t="s">
        <v>84</v>
      </c>
      <c r="G76" s="45">
        <v>44338</v>
      </c>
      <c r="H76" s="41">
        <v>4.1666666666666666E-3</v>
      </c>
      <c r="I76" s="40">
        <v>27</v>
      </c>
      <c r="J76" s="40">
        <v>79</v>
      </c>
      <c r="K76" s="40" t="s">
        <v>95</v>
      </c>
      <c r="L76" s="10">
        <v>61</v>
      </c>
      <c r="M76" s="65">
        <f>+((101325*(1-(2.25577*10^-5)*(L76))^5.25588))</f>
        <v>100594.34040699142</v>
      </c>
      <c r="N76" s="10">
        <f t="shared" si="11"/>
        <v>1.0059434040699142</v>
      </c>
      <c r="O76" s="10" t="s">
        <v>15</v>
      </c>
      <c r="P76" s="10">
        <f>_xll.HumidairTdbRHPsi(I76,J76,N76,O76)</f>
        <v>1.8005336486330074E-2</v>
      </c>
      <c r="Q76" s="67">
        <f t="shared" si="12"/>
        <v>18.005336486330073</v>
      </c>
      <c r="R76" s="43"/>
      <c r="S76" s="82">
        <v>18.005336486330073</v>
      </c>
      <c r="T76" s="21"/>
      <c r="U76" s="10">
        <v>14</v>
      </c>
      <c r="V76" s="10" t="s">
        <v>152</v>
      </c>
      <c r="W76" s="105">
        <f>_xll.HumidairTdbRHPsi(I76, J76,N76,V76)</f>
        <v>23.047266436020323</v>
      </c>
      <c r="X76" s="106">
        <v>23.047266436020323</v>
      </c>
      <c r="Y76" s="21"/>
      <c r="Z76" s="10">
        <v>14</v>
      </c>
      <c r="AA76" s="10" t="s">
        <v>153</v>
      </c>
      <c r="AB76" s="105">
        <f>_xll.HumidairTdbRHPsi(I76,J76,N76,AA76)</f>
        <v>73.073355060273485</v>
      </c>
      <c r="AC76" s="108">
        <f t="shared" si="15"/>
        <v>110.07335506027349</v>
      </c>
      <c r="AD76" s="107">
        <v>110.07335506027349</v>
      </c>
      <c r="AF76" s="10" t="s">
        <v>154</v>
      </c>
      <c r="AG76" s="105">
        <f>_xll.HumidairTdbRHPsi(I76,J76,N76,AF76)</f>
        <v>27.16697782624977</v>
      </c>
      <c r="AH76" s="108">
        <f t="shared" si="13"/>
        <v>64.166977826249763</v>
      </c>
      <c r="AI76" s="107">
        <v>64.166977826249763</v>
      </c>
      <c r="AJ76" s="73"/>
      <c r="AK76" s="10" t="s">
        <v>158</v>
      </c>
      <c r="AL76" s="113">
        <f>_xll.HumidairTdbRHPsi(I76,J76,N76,AK76)</f>
        <v>0.85625774690266143</v>
      </c>
      <c r="AM76" s="119">
        <v>0.85625774690266143</v>
      </c>
    </row>
    <row r="77" spans="1:39" x14ac:dyDescent="0.25">
      <c r="A77">
        <v>15</v>
      </c>
      <c r="C77" s="9" t="s">
        <v>52</v>
      </c>
      <c r="D77" s="9"/>
      <c r="E77" s="10" t="s">
        <v>53</v>
      </c>
      <c r="F77" s="4" t="s">
        <v>54</v>
      </c>
      <c r="G77" s="45">
        <v>44337</v>
      </c>
      <c r="H77" s="41">
        <v>0.7090277777777777</v>
      </c>
      <c r="I77" s="40">
        <v>14</v>
      </c>
      <c r="J77" s="40">
        <v>43</v>
      </c>
      <c r="K77" s="40" t="s">
        <v>104</v>
      </c>
      <c r="L77" s="10">
        <v>533</v>
      </c>
      <c r="M77" s="65">
        <f t="shared" ref="M77:M82" si="16">+((101325*(1-(2.25577*10^-5)*(L77))^5.25588))</f>
        <v>95083.68775760736</v>
      </c>
      <c r="N77" s="10">
        <f t="shared" si="11"/>
        <v>0.9508368775760736</v>
      </c>
      <c r="O77" s="10" t="s">
        <v>15</v>
      </c>
      <c r="P77" s="10">
        <f>_xll.HumidairTdbRHPsi(I77,J77,N77,O77)</f>
        <v>4.546755228395696E-3</v>
      </c>
      <c r="Q77" s="78">
        <f t="shared" si="12"/>
        <v>4.5467552283956962</v>
      </c>
      <c r="R77" s="72"/>
      <c r="S77" s="82">
        <v>4.5467552283956962</v>
      </c>
      <c r="T77" s="21"/>
      <c r="U77" s="10">
        <v>15</v>
      </c>
      <c r="V77" s="10" t="s">
        <v>152</v>
      </c>
      <c r="W77" s="105">
        <f>_xll.HumidairTdbRHPsi(I77, J77,N77,V77)</f>
        <v>1.6292618385634796</v>
      </c>
      <c r="X77" s="106">
        <v>1.6292618385634796</v>
      </c>
      <c r="Y77" s="21"/>
      <c r="Z77" s="10">
        <v>15</v>
      </c>
      <c r="AA77" s="10" t="s">
        <v>153</v>
      </c>
      <c r="AB77" s="105">
        <f>_xll.HumidairTdbRHPsi(I77,J77,N77,AA77)</f>
        <v>25.584531656771553</v>
      </c>
      <c r="AC77" s="108">
        <f t="shared" si="15"/>
        <v>62.584531656771553</v>
      </c>
      <c r="AD77" s="107">
        <v>62.584531656771553</v>
      </c>
      <c r="AF77" s="10" t="s">
        <v>154</v>
      </c>
      <c r="AG77" s="105">
        <f>_xll.HumidairTdbRHPsi(I77,J77,N77,AF77)</f>
        <v>14.099013873962138</v>
      </c>
      <c r="AH77" s="108">
        <f t="shared" si="13"/>
        <v>51.099013873962136</v>
      </c>
      <c r="AI77" s="107">
        <v>51.099013873962136</v>
      </c>
      <c r="AJ77" s="73"/>
      <c r="AK77" s="10" t="s">
        <v>158</v>
      </c>
      <c r="AL77" s="113">
        <f>_xll.HumidairTdbRHPsi(I77,J77,N77,AK77)</f>
        <v>0.86655791151787942</v>
      </c>
      <c r="AM77" s="119">
        <v>0.86655791151787942</v>
      </c>
    </row>
    <row r="78" spans="1:39" x14ac:dyDescent="0.25">
      <c r="A78">
        <v>16</v>
      </c>
      <c r="C78" s="9" t="s">
        <v>55</v>
      </c>
      <c r="D78" s="9"/>
      <c r="E78" s="10" t="s">
        <v>56</v>
      </c>
      <c r="F78" s="11" t="s">
        <v>57</v>
      </c>
      <c r="G78" s="45">
        <v>44337</v>
      </c>
      <c r="H78" s="41">
        <v>0.95833333333333337</v>
      </c>
      <c r="I78" s="40">
        <v>13</v>
      </c>
      <c r="J78" s="40">
        <v>66</v>
      </c>
      <c r="K78" s="40" t="s">
        <v>102</v>
      </c>
      <c r="L78" s="10">
        <v>61</v>
      </c>
      <c r="M78" s="65">
        <f t="shared" si="16"/>
        <v>100594.34040699142</v>
      </c>
      <c r="N78" s="10">
        <f t="shared" si="11"/>
        <v>1.0059434040699142</v>
      </c>
      <c r="O78" s="10" t="s">
        <v>15</v>
      </c>
      <c r="P78" s="10">
        <f>_xll.HumidairTdbRHPsi(I78,J78,N78,O78)</f>
        <v>6.1975375284502318E-3</v>
      </c>
      <c r="Q78" s="78">
        <f t="shared" si="12"/>
        <v>6.1975375284502316</v>
      </c>
      <c r="R78" s="72"/>
      <c r="S78" s="82">
        <v>6.1975375284502316</v>
      </c>
      <c r="T78" s="21"/>
      <c r="U78" s="10">
        <v>16</v>
      </c>
      <c r="V78" s="10" t="s">
        <v>152</v>
      </c>
      <c r="W78" s="105">
        <f>_xll.HumidairTdbRHPsi(I78, J78,N78,V78)</f>
        <v>6.8044561792294758</v>
      </c>
      <c r="X78" s="106">
        <v>6.8044561792294758</v>
      </c>
      <c r="Y78" s="21"/>
      <c r="Z78" s="10">
        <v>16</v>
      </c>
      <c r="AA78" s="10" t="s">
        <v>153</v>
      </c>
      <c r="AB78" s="105">
        <f>_xll.HumidairTdbRHPsi(I78,J78,N78,AA78)</f>
        <v>28.721853976617091</v>
      </c>
      <c r="AC78" s="108">
        <f t="shared" si="15"/>
        <v>65.721853976617098</v>
      </c>
      <c r="AD78" s="107">
        <v>65.721853976617098</v>
      </c>
      <c r="AF78" s="10" t="s">
        <v>154</v>
      </c>
      <c r="AG78" s="105">
        <f>_xll.HumidairTdbRHPsi(I78,J78,N78,AF78)</f>
        <v>13.079159944338677</v>
      </c>
      <c r="AH78" s="108">
        <f t="shared" si="13"/>
        <v>50.079159944338677</v>
      </c>
      <c r="AI78" s="107">
        <v>50.079159944338677</v>
      </c>
      <c r="AJ78" s="73"/>
      <c r="AK78" s="10" t="s">
        <v>158</v>
      </c>
      <c r="AL78" s="113">
        <f>_xll.HumidairTdbRHPsi(I78,J78,N78,AK78)</f>
        <v>0.81620736378932457</v>
      </c>
      <c r="AM78" s="119">
        <v>0.81620736378932457</v>
      </c>
    </row>
    <row r="79" spans="1:39" x14ac:dyDescent="0.25">
      <c r="A79">
        <v>17</v>
      </c>
      <c r="B79" s="1" t="s">
        <v>58</v>
      </c>
      <c r="C79" s="54" t="s">
        <v>59</v>
      </c>
      <c r="D79" s="54"/>
      <c r="E79" s="22" t="s">
        <v>60</v>
      </c>
      <c r="F79" s="4" t="s">
        <v>61</v>
      </c>
      <c r="G79" s="45">
        <v>44338</v>
      </c>
      <c r="H79" s="41">
        <v>0.28958333333333336</v>
      </c>
      <c r="I79" s="40">
        <v>7</v>
      </c>
      <c r="J79" s="40">
        <v>82</v>
      </c>
      <c r="K79" s="48" t="s">
        <v>102</v>
      </c>
      <c r="L79" s="10">
        <v>9</v>
      </c>
      <c r="M79" s="65">
        <f t="shared" si="16"/>
        <v>101216.9283556498</v>
      </c>
      <c r="N79" s="10">
        <f t="shared" si="11"/>
        <v>1.0121692835564979</v>
      </c>
      <c r="O79" s="10" t="s">
        <v>15</v>
      </c>
      <c r="P79" s="10">
        <f>_xll.HumidairTdbRHPsi(I79,J79,N79,O79)</f>
        <v>5.1102555118152111E-3</v>
      </c>
      <c r="Q79" s="67">
        <f t="shared" si="12"/>
        <v>5.1102555118152111</v>
      </c>
      <c r="R79" s="43"/>
      <c r="S79" s="82">
        <v>5.1102555118152111</v>
      </c>
      <c r="T79" s="21"/>
      <c r="U79" s="10">
        <v>17</v>
      </c>
      <c r="V79" s="10" t="s">
        <v>152</v>
      </c>
      <c r="W79" s="105">
        <f>_xll.HumidairTdbRHPsi(I79, J79,N79,V79)</f>
        <v>4.1414692859404454</v>
      </c>
      <c r="X79" s="106">
        <v>4.1414692859404454</v>
      </c>
      <c r="Y79" s="21"/>
      <c r="Z79" s="10">
        <v>17</v>
      </c>
      <c r="AA79" s="10" t="s">
        <v>153</v>
      </c>
      <c r="AB79" s="105">
        <f>_xll.HumidairTdbRHPsi(I79,J79,N79,AA79)</f>
        <v>19.882763442772113</v>
      </c>
      <c r="AC79" s="108">
        <f t="shared" si="15"/>
        <v>56.882763442772116</v>
      </c>
      <c r="AD79" s="107">
        <v>56.882763442772116</v>
      </c>
      <c r="AF79" s="10" t="s">
        <v>154</v>
      </c>
      <c r="AG79" s="105">
        <f>_xll.HumidairTdbRHPsi(I79,J79,N79,AF79)</f>
        <v>7.0415030405809862</v>
      </c>
      <c r="AH79" s="108">
        <f t="shared" si="13"/>
        <v>44.041503040580984</v>
      </c>
      <c r="AI79" s="107">
        <v>44.041503040580984</v>
      </c>
      <c r="AJ79" s="73"/>
      <c r="AK79" s="10" t="s">
        <v>158</v>
      </c>
      <c r="AL79" s="113">
        <f>_xll.HumidairTdbRHPsi(I79,J79,N79,AK79)</f>
        <v>0.79412181689121442</v>
      </c>
      <c r="AM79" s="119">
        <v>0.79412181689121442</v>
      </c>
    </row>
    <row r="80" spans="1:39" x14ac:dyDescent="0.25">
      <c r="A80">
        <v>18</v>
      </c>
      <c r="C80" s="9" t="s">
        <v>62</v>
      </c>
      <c r="D80" s="9"/>
      <c r="E80" s="10" t="s">
        <v>63</v>
      </c>
      <c r="F80" s="11" t="s">
        <v>64</v>
      </c>
      <c r="G80" s="45">
        <v>44338</v>
      </c>
      <c r="H80" s="41">
        <v>0.37847222222222227</v>
      </c>
      <c r="I80" s="40">
        <v>5</v>
      </c>
      <c r="J80" s="40">
        <v>87</v>
      </c>
      <c r="K80" s="40" t="s">
        <v>100</v>
      </c>
      <c r="L80" s="10">
        <v>6</v>
      </c>
      <c r="M80" s="65">
        <f t="shared" si="16"/>
        <v>101252.94186124044</v>
      </c>
      <c r="N80" s="10">
        <f t="shared" si="11"/>
        <v>1.0125294186124043</v>
      </c>
      <c r="O80" s="10" t="s">
        <v>15</v>
      </c>
      <c r="P80" s="10">
        <f>_xll.HumidairTdbRHPsi(I80,J80,N80,O80)</f>
        <v>4.7166028225222719E-3</v>
      </c>
      <c r="Q80" s="67">
        <f t="shared" si="12"/>
        <v>4.7166028225222716</v>
      </c>
      <c r="R80" s="43"/>
      <c r="S80" s="82">
        <v>4.7166028225222716</v>
      </c>
      <c r="T80" s="21"/>
      <c r="U80" s="109">
        <v>18</v>
      </c>
      <c r="V80" s="10" t="s">
        <v>152</v>
      </c>
      <c r="W80" s="105">
        <f>_xll.HumidairTdbRHPsi(I80, J80,N80,V80)</f>
        <v>3.019142244496436</v>
      </c>
      <c r="X80" s="106">
        <v>3.019142244496436</v>
      </c>
      <c r="Y80" s="21"/>
      <c r="Z80" s="109">
        <v>18</v>
      </c>
      <c r="AA80" s="10" t="s">
        <v>153</v>
      </c>
      <c r="AB80" s="105">
        <f>_xll.HumidairTdbRHPsi(I80,J80,N80,AA80)</f>
        <v>16.864094320756518</v>
      </c>
      <c r="AC80" s="108">
        <f t="shared" si="15"/>
        <v>53.864094320756521</v>
      </c>
      <c r="AD80" s="107">
        <v>53.864094320756521</v>
      </c>
      <c r="AF80" s="10" t="s">
        <v>154</v>
      </c>
      <c r="AG80" s="105">
        <f>_xll.HumidairTdbRHPsi(I80,J80,N80,AF80)</f>
        <v>5.0295456140922257</v>
      </c>
      <c r="AH80" s="108">
        <f t="shared" si="13"/>
        <v>42.029545614092228</v>
      </c>
      <c r="AI80" s="107">
        <v>42.029545614092228</v>
      </c>
      <c r="AJ80" s="73"/>
      <c r="AK80" s="10" t="s">
        <v>158</v>
      </c>
      <c r="AL80" s="113">
        <f>_xll.HumidairTdbRHPsi(I80,J80,N80,AK80)</f>
        <v>0.78815305927172252</v>
      </c>
      <c r="AM80" s="119">
        <v>0.78815305927172252</v>
      </c>
    </row>
    <row r="81" spans="1:41" x14ac:dyDescent="0.25">
      <c r="A81" s="5">
        <v>19</v>
      </c>
      <c r="B81" s="15"/>
      <c r="C81" s="54" t="s">
        <v>65</v>
      </c>
      <c r="D81" s="54"/>
      <c r="E81" s="22" t="s">
        <v>66</v>
      </c>
      <c r="F81" s="4" t="s">
        <v>67</v>
      </c>
      <c r="G81" s="45">
        <v>44337</v>
      </c>
      <c r="H81" s="41">
        <v>0.75138888888888899</v>
      </c>
      <c r="I81" s="40">
        <v>7</v>
      </c>
      <c r="J81" s="40">
        <v>95</v>
      </c>
      <c r="K81" s="40" t="s">
        <v>87</v>
      </c>
      <c r="L81" s="10">
        <v>15</v>
      </c>
      <c r="M81" s="65">
        <f t="shared" si="16"/>
        <v>101144.93246061618</v>
      </c>
      <c r="N81" s="10">
        <f t="shared" si="11"/>
        <v>1.0114493246061618</v>
      </c>
      <c r="O81" s="10" t="s">
        <v>15</v>
      </c>
      <c r="P81" s="10">
        <f>_xll.HumidairTdbRHPsi(I81,J81,N81,O81)</f>
        <v>5.9323856900035552E-3</v>
      </c>
      <c r="Q81" s="67">
        <f t="shared" si="12"/>
        <v>5.9323856900035556</v>
      </c>
      <c r="R81" s="43"/>
      <c r="S81" s="82">
        <v>5.9323856900035556</v>
      </c>
      <c r="T81" s="21"/>
      <c r="U81" s="109">
        <v>19</v>
      </c>
      <c r="V81" s="10" t="s">
        <v>152</v>
      </c>
      <c r="W81" s="105">
        <f>_xll.HumidairTdbRHPsi(I81, J81,N81,V81)</f>
        <v>6.2548327230509244</v>
      </c>
      <c r="X81" s="106">
        <v>6.2548327230509244</v>
      </c>
      <c r="Y81" s="21"/>
      <c r="Z81" s="109">
        <v>19</v>
      </c>
      <c r="AA81" s="10" t="s">
        <v>153</v>
      </c>
      <c r="AB81" s="105">
        <f>_xll.HumidairTdbRHPsi(I81,J81,N81,AA81)</f>
        <v>21.948393675224587</v>
      </c>
      <c r="AC81" s="108">
        <f t="shared" si="15"/>
        <v>58.948393675224587</v>
      </c>
      <c r="AD81" s="107">
        <v>58.948393675224587</v>
      </c>
      <c r="AF81" s="10" t="s">
        <v>154</v>
      </c>
      <c r="AG81" s="105">
        <f>_xll.HumidairTdbRHPsi(I81,J81,N81,AF81)</f>
        <v>7.0416924565871115</v>
      </c>
      <c r="AH81" s="108">
        <f t="shared" si="13"/>
        <v>44.041692456587114</v>
      </c>
      <c r="AI81" s="107">
        <v>44.041692456587114</v>
      </c>
      <c r="AJ81" s="73"/>
      <c r="AK81" s="10" t="s">
        <v>158</v>
      </c>
      <c r="AL81" s="113">
        <f>_xll.HumidairTdbRHPsi(I81,J81,N81,AK81)</f>
        <v>0.79468735964410264</v>
      </c>
      <c r="AM81" s="119">
        <v>0.79468735964410264</v>
      </c>
    </row>
    <row r="82" spans="1:41" x14ac:dyDescent="0.25">
      <c r="A82" s="5">
        <v>20</v>
      </c>
      <c r="B82" s="23" t="s">
        <v>68</v>
      </c>
      <c r="C82" s="9" t="s">
        <v>69</v>
      </c>
      <c r="D82" s="9"/>
      <c r="E82" s="10" t="s">
        <v>70</v>
      </c>
      <c r="F82" s="55" t="s">
        <v>71</v>
      </c>
      <c r="G82" s="45">
        <v>44338</v>
      </c>
      <c r="H82" s="41">
        <v>0.37777777777777777</v>
      </c>
      <c r="I82" s="40">
        <v>-33</v>
      </c>
      <c r="J82" s="40">
        <v>43</v>
      </c>
      <c r="K82" s="40" t="s">
        <v>102</v>
      </c>
      <c r="L82" s="10">
        <v>10</v>
      </c>
      <c r="M82" s="65">
        <f t="shared" si="16"/>
        <v>101204.92615896827</v>
      </c>
      <c r="N82" s="10">
        <f t="shared" si="11"/>
        <v>1.0120492615896828</v>
      </c>
      <c r="O82" s="10" t="s">
        <v>15</v>
      </c>
      <c r="P82" s="77">
        <f>_xll.HumidairTdbRHPsi(I82,J82,N82,O82)</f>
        <v>7.3605546922400229E-5</v>
      </c>
      <c r="Q82" s="67">
        <f t="shared" si="12"/>
        <v>7.3605546922400233E-2</v>
      </c>
      <c r="R82" s="43"/>
      <c r="S82" s="82">
        <v>7.3605546922400233E-2</v>
      </c>
      <c r="T82" s="21"/>
      <c r="U82" s="109">
        <v>20</v>
      </c>
      <c r="V82" s="10" t="s">
        <v>152</v>
      </c>
      <c r="W82" s="105">
        <f>_xll.HumidairTdbRHPsi(I82, J82,N82,V82)</f>
        <v>-40.663839183628681</v>
      </c>
      <c r="X82" s="107">
        <v>-40.663839183628681</v>
      </c>
      <c r="Y82" s="21"/>
      <c r="Z82" s="109">
        <v>20</v>
      </c>
      <c r="AA82" s="10" t="s">
        <v>153</v>
      </c>
      <c r="AB82" s="105">
        <f>_xll.HumidairTdbRHPsi(I82,J82,N82,AA82)</f>
        <v>-33.00908612253626</v>
      </c>
      <c r="AC82" s="108">
        <f t="shared" si="15"/>
        <v>3.9909138774637398</v>
      </c>
      <c r="AD82" s="107">
        <v>3.9909138774637398</v>
      </c>
      <c r="AF82" s="10" t="s">
        <v>154</v>
      </c>
      <c r="AG82" s="105">
        <f>_xll.HumidairTdbRHPsi(I82,J82,N82,AF82)</f>
        <v>-33.188591489948642</v>
      </c>
      <c r="AH82" s="108">
        <f t="shared" si="13"/>
        <v>3.8114085100513577</v>
      </c>
      <c r="AI82" s="107">
        <v>3.8114085100513577</v>
      </c>
      <c r="AJ82" s="73"/>
      <c r="AK82" s="10" t="s">
        <v>158</v>
      </c>
      <c r="AL82" s="113">
        <f>_xll.HumidairTdbRHPsi(I82,J82,N82,AK82)</f>
        <v>0.68037540566799737</v>
      </c>
      <c r="AM82" s="119">
        <v>0.68037540566799737</v>
      </c>
    </row>
    <row r="83" spans="1:41" x14ac:dyDescent="0.25">
      <c r="K83" s="48"/>
      <c r="S83" s="73"/>
      <c r="T83" s="73"/>
      <c r="U83" s="73"/>
      <c r="V83" s="73"/>
      <c r="W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</row>
    <row r="84" spans="1:41" x14ac:dyDescent="0.25">
      <c r="S84" s="73"/>
      <c r="T84" s="76"/>
      <c r="U84" s="73"/>
      <c r="V84" s="73"/>
      <c r="W84" s="73"/>
    </row>
    <row r="85" spans="1:41" x14ac:dyDescent="0.25">
      <c r="S85" s="73"/>
      <c r="T85" s="73"/>
      <c r="U85" s="73"/>
      <c r="V85" s="73"/>
      <c r="W85" s="73"/>
      <c r="AL85" s="116" t="s">
        <v>162</v>
      </c>
    </row>
    <row r="86" spans="1:41" x14ac:dyDescent="0.25">
      <c r="L86" s="2"/>
      <c r="N86" s="51"/>
      <c r="O86" s="52"/>
      <c r="P86" s="52"/>
      <c r="S86" s="91" t="s">
        <v>106</v>
      </c>
      <c r="U86" s="95"/>
      <c r="Z86" t="s">
        <v>180</v>
      </c>
      <c r="AC86" s="38" t="s">
        <v>144</v>
      </c>
      <c r="AD86" s="96" t="s">
        <v>144</v>
      </c>
      <c r="AH86" s="38" t="s">
        <v>144</v>
      </c>
      <c r="AI86" s="96" t="s">
        <v>144</v>
      </c>
      <c r="AL86" s="53" t="s">
        <v>155</v>
      </c>
      <c r="AM86" s="96" t="s">
        <v>155</v>
      </c>
    </row>
    <row r="87" spans="1:41" x14ac:dyDescent="0.25">
      <c r="B87" s="56" t="s">
        <v>106</v>
      </c>
      <c r="C87" s="31"/>
      <c r="D87" s="31"/>
      <c r="E87" s="25"/>
      <c r="F87" s="25"/>
      <c r="G87" s="25"/>
      <c r="H87" s="69"/>
      <c r="I87" s="25"/>
      <c r="J87" s="70"/>
      <c r="Q87" s="4" t="s">
        <v>72</v>
      </c>
      <c r="S87" s="83" t="s">
        <v>72</v>
      </c>
      <c r="T87" s="73"/>
      <c r="U87" t="s">
        <v>145</v>
      </c>
      <c r="AB87" s="97" t="s">
        <v>134</v>
      </c>
      <c r="AC87" s="22">
        <v>37</v>
      </c>
      <c r="AD87" s="98">
        <v>37</v>
      </c>
      <c r="AG87" s="97" t="s">
        <v>134</v>
      </c>
      <c r="AH87" s="22">
        <v>37</v>
      </c>
      <c r="AI87" s="98">
        <v>37</v>
      </c>
      <c r="AJ87" s="73"/>
      <c r="AL87" s="22" t="s">
        <v>82</v>
      </c>
      <c r="AM87" s="98" t="s">
        <v>82</v>
      </c>
      <c r="AN87" s="73"/>
      <c r="AO87" s="73"/>
    </row>
    <row r="88" spans="1:41" x14ac:dyDescent="0.25">
      <c r="H88" s="4" t="s">
        <v>0</v>
      </c>
      <c r="L88" s="4" t="s">
        <v>1</v>
      </c>
      <c r="M88" s="4" t="s">
        <v>2</v>
      </c>
      <c r="P88" s="4" t="s">
        <v>72</v>
      </c>
      <c r="Q88" s="4" t="s">
        <v>81</v>
      </c>
      <c r="R88" s="4"/>
      <c r="S88" s="84" t="s">
        <v>81</v>
      </c>
      <c r="T88" s="73"/>
      <c r="W88" s="53" t="s">
        <v>134</v>
      </c>
      <c r="X88" s="99" t="s">
        <v>134</v>
      </c>
      <c r="AB88" s="100" t="s">
        <v>146</v>
      </c>
      <c r="AC88" s="54" t="s">
        <v>147</v>
      </c>
      <c r="AD88" s="101" t="s">
        <v>147</v>
      </c>
      <c r="AG88" s="59" t="s">
        <v>146</v>
      </c>
      <c r="AH88" s="54" t="s">
        <v>147</v>
      </c>
      <c r="AI88" s="101" t="s">
        <v>147</v>
      </c>
      <c r="AJ88" s="73"/>
      <c r="AL88" s="54" t="s">
        <v>156</v>
      </c>
      <c r="AM88" s="98" t="s">
        <v>156</v>
      </c>
      <c r="AN88" s="73"/>
      <c r="AO88" s="73"/>
    </row>
    <row r="89" spans="1:41" x14ac:dyDescent="0.25">
      <c r="A89" s="5"/>
      <c r="B89" s="5"/>
      <c r="C89" t="s">
        <v>3</v>
      </c>
      <c r="E89" t="s">
        <v>4</v>
      </c>
      <c r="F89" t="s">
        <v>5</v>
      </c>
      <c r="G89" s="4" t="s">
        <v>6</v>
      </c>
      <c r="H89" s="6" t="s">
        <v>7</v>
      </c>
      <c r="I89" s="4" t="s">
        <v>98</v>
      </c>
      <c r="J89" s="4" t="s">
        <v>99</v>
      </c>
      <c r="K89" s="4" t="s">
        <v>74</v>
      </c>
      <c r="L89" s="7" t="s">
        <v>171</v>
      </c>
      <c r="M89" s="28" t="s">
        <v>8</v>
      </c>
      <c r="N89" s="4" t="s">
        <v>9</v>
      </c>
      <c r="O89" s="4" t="s">
        <v>10</v>
      </c>
      <c r="P89" s="4" t="s">
        <v>11</v>
      </c>
      <c r="Q89" s="4" t="s">
        <v>82</v>
      </c>
      <c r="R89" s="4"/>
      <c r="S89" s="84" t="s">
        <v>82</v>
      </c>
      <c r="T89" s="21"/>
      <c r="U89" s="10" t="s">
        <v>148</v>
      </c>
      <c r="V89" s="55" t="s">
        <v>10</v>
      </c>
      <c r="W89" s="14" t="s">
        <v>149</v>
      </c>
      <c r="X89" s="102" t="s">
        <v>149</v>
      </c>
      <c r="Y89" s="21"/>
      <c r="Z89" s="10" t="s">
        <v>148</v>
      </c>
      <c r="AA89" s="55" t="s">
        <v>10</v>
      </c>
      <c r="AB89" s="103" t="s">
        <v>150</v>
      </c>
      <c r="AC89" s="14" t="s">
        <v>151</v>
      </c>
      <c r="AD89" s="104" t="s">
        <v>151</v>
      </c>
      <c r="AF89" s="9" t="s">
        <v>10</v>
      </c>
      <c r="AG89" s="103" t="s">
        <v>82</v>
      </c>
      <c r="AH89" s="14" t="s">
        <v>151</v>
      </c>
      <c r="AI89" s="104" t="s">
        <v>151</v>
      </c>
      <c r="AJ89" s="73"/>
      <c r="AK89" s="44" t="s">
        <v>10</v>
      </c>
      <c r="AL89" s="13" t="s">
        <v>157</v>
      </c>
      <c r="AM89" s="104" t="s">
        <v>157</v>
      </c>
      <c r="AN89" s="73"/>
      <c r="AO89" s="73"/>
    </row>
    <row r="90" spans="1:41" x14ac:dyDescent="0.25">
      <c r="A90">
        <v>1</v>
      </c>
      <c r="C90" s="9" t="s">
        <v>12</v>
      </c>
      <c r="D90" s="9"/>
      <c r="E90" s="10" t="s">
        <v>13</v>
      </c>
      <c r="F90" s="44" t="s">
        <v>14</v>
      </c>
      <c r="G90" s="45">
        <v>44368</v>
      </c>
      <c r="H90" s="41">
        <v>0.92708333333333337</v>
      </c>
      <c r="I90" s="40">
        <v>5</v>
      </c>
      <c r="J90" s="40">
        <v>70</v>
      </c>
      <c r="K90" s="40" t="s">
        <v>85</v>
      </c>
      <c r="L90" s="10">
        <v>32</v>
      </c>
      <c r="M90" s="65">
        <f>+((101325*(1-(2.25577*10^-5)*(L90))^5.25588))</f>
        <v>100941.16925190832</v>
      </c>
      <c r="N90" s="10">
        <f t="shared" ref="N90:N109" si="17">+M90/100000</f>
        <v>1.0094116925190832</v>
      </c>
      <c r="O90" s="10" t="s">
        <v>15</v>
      </c>
      <c r="P90" s="10">
        <f>_xll.HumidairTdbRHPsi(I90,J90,N90,O90)</f>
        <v>3.801089138360427E-3</v>
      </c>
      <c r="Q90" s="66">
        <f t="shared" ref="Q90:Q109" si="18">+P90*1000</f>
        <v>3.8010891383604268</v>
      </c>
      <c r="R90" s="43"/>
      <c r="S90" s="82">
        <v>3.8010891383604268</v>
      </c>
      <c r="T90" s="21"/>
      <c r="U90" s="10">
        <v>1</v>
      </c>
      <c r="V90" s="10" t="s">
        <v>152</v>
      </c>
      <c r="W90" s="105">
        <f>_xll.HumidairTdbRHPsi(I90, J90,N90,V90)</f>
        <v>-9.4440138739741997E-3</v>
      </c>
      <c r="X90" s="106">
        <v>-9.4440138739741997E-3</v>
      </c>
      <c r="Y90" s="21"/>
      <c r="Z90" s="10">
        <v>1</v>
      </c>
      <c r="AA90" s="10" t="s">
        <v>153</v>
      </c>
      <c r="AB90" s="105">
        <f>_xll.HumidairTdbRHPsi(I90,J90,N90,AA90)</f>
        <v>14.56813870733316</v>
      </c>
      <c r="AC90" s="105">
        <f>+AB90+37</f>
        <v>51.568138707333162</v>
      </c>
      <c r="AD90" s="107">
        <v>51.568138707333162</v>
      </c>
      <c r="AF90" s="10" t="s">
        <v>154</v>
      </c>
      <c r="AG90" s="105">
        <f>_xll.HumidairTdbRHPsi(I90,J90,N90,AF90)</f>
        <v>5.0303781299918695</v>
      </c>
      <c r="AH90" s="105">
        <f>+AG90+37</f>
        <v>42.030378129991867</v>
      </c>
      <c r="AI90" s="107">
        <v>42.030378129991867</v>
      </c>
      <c r="AJ90" s="73"/>
      <c r="AK90" s="10" t="s">
        <v>158</v>
      </c>
      <c r="AL90" s="113">
        <f>_xll.HumidairTdbRHPsi(I90,J90,N90,AK90)</f>
        <v>0.79058865605746398</v>
      </c>
      <c r="AM90" s="82">
        <v>0.79058865605746398</v>
      </c>
      <c r="AN90" s="73"/>
      <c r="AO90" s="73"/>
    </row>
    <row r="91" spans="1:41" x14ac:dyDescent="0.25">
      <c r="A91">
        <v>2</v>
      </c>
      <c r="B91" s="1" t="s">
        <v>16</v>
      </c>
      <c r="C91" s="13" t="s">
        <v>17</v>
      </c>
      <c r="D91" s="13"/>
      <c r="E91" s="14" t="s">
        <v>18</v>
      </c>
      <c r="F91" s="11" t="s">
        <v>19</v>
      </c>
      <c r="G91" s="45">
        <v>44369</v>
      </c>
      <c r="H91" s="41">
        <v>0.4680555555555555</v>
      </c>
      <c r="I91" s="40">
        <v>7</v>
      </c>
      <c r="J91" s="40">
        <v>88</v>
      </c>
      <c r="K91" s="40" t="s">
        <v>100</v>
      </c>
      <c r="L91" s="10">
        <v>41</v>
      </c>
      <c r="M91" s="65">
        <f t="shared" ref="M91:M99" si="19">+((101325*(1-(2.25577*10^-5)*(L91))^5.25588))</f>
        <v>100833.42925724134</v>
      </c>
      <c r="N91" s="10">
        <f t="shared" si="17"/>
        <v>1.0083342925724135</v>
      </c>
      <c r="O91" s="10" t="s">
        <v>15</v>
      </c>
      <c r="P91" s="10">
        <f>_xll.HumidairTdbRHPsi(I91,J91,N91,O91)</f>
        <v>5.5084619460573775E-3</v>
      </c>
      <c r="Q91" s="66">
        <f t="shared" si="18"/>
        <v>5.5084619460573778</v>
      </c>
      <c r="R91" s="43"/>
      <c r="S91" s="82">
        <v>5.5084619460573778</v>
      </c>
      <c r="T91" s="21"/>
      <c r="U91" s="10">
        <v>2</v>
      </c>
      <c r="V91" s="10" t="s">
        <v>152</v>
      </c>
      <c r="W91" s="105">
        <f>_xll.HumidairTdbRHPsi(I91, J91,N91,V91)</f>
        <v>5.1511311131592379</v>
      </c>
      <c r="X91" s="106">
        <v>5.1511311131592379</v>
      </c>
      <c r="Y91" s="21"/>
      <c r="Z91" s="10">
        <v>2</v>
      </c>
      <c r="AA91" s="10" t="s">
        <v>153</v>
      </c>
      <c r="AB91" s="105">
        <f>_xll.HumidairTdbRHPsi(I91,J91,N91,AA91)</f>
        <v>20.884229910174955</v>
      </c>
      <c r="AC91" s="108">
        <f t="shared" ref="AC91:AC109" si="20">+AB91+37</f>
        <v>57.884229910174952</v>
      </c>
      <c r="AD91" s="107">
        <v>57.884229910174952</v>
      </c>
      <c r="AF91" s="10" t="s">
        <v>154</v>
      </c>
      <c r="AG91" s="105">
        <f>_xll.HumidairTdbRHPsi(I91,J91,N91,AF91)</f>
        <v>7.0425120007965791</v>
      </c>
      <c r="AH91" s="108">
        <f t="shared" ref="AH91:AH109" si="21">+AG91+37</f>
        <v>44.042512000796577</v>
      </c>
      <c r="AI91" s="107">
        <v>44.042512000796577</v>
      </c>
      <c r="AJ91" s="73"/>
      <c r="AK91" s="10" t="s">
        <v>158</v>
      </c>
      <c r="AL91" s="113">
        <f>_xll.HumidairTdbRHPsi(I91,J91,N91,AK91)</f>
        <v>0.79714358858181766</v>
      </c>
      <c r="AM91" s="82">
        <v>0.79714358858181766</v>
      </c>
      <c r="AN91" s="73"/>
      <c r="AO91" s="73"/>
    </row>
    <row r="92" spans="1:41" x14ac:dyDescent="0.25">
      <c r="A92">
        <v>3</v>
      </c>
      <c r="C92" s="13" t="s">
        <v>20</v>
      </c>
      <c r="D92" s="13"/>
      <c r="E92" s="10" t="s">
        <v>21</v>
      </c>
      <c r="F92" s="11" t="s">
        <v>22</v>
      </c>
      <c r="G92" s="45">
        <v>44369</v>
      </c>
      <c r="H92" s="41">
        <v>0.16666666666666666</v>
      </c>
      <c r="I92" s="40">
        <v>12</v>
      </c>
      <c r="J92" s="40">
        <v>100</v>
      </c>
      <c r="K92" s="40" t="s">
        <v>107</v>
      </c>
      <c r="L92" s="10">
        <v>15</v>
      </c>
      <c r="M92" s="65">
        <f t="shared" si="19"/>
        <v>101144.93246061618</v>
      </c>
      <c r="N92" s="10">
        <f t="shared" si="17"/>
        <v>1.0114493246061618</v>
      </c>
      <c r="O92" s="10" t="s">
        <v>15</v>
      </c>
      <c r="P92" s="10">
        <f>_xll.HumidairTdbRHPsi(I92,J92,N92,O92)</f>
        <v>8.7814180762871216E-3</v>
      </c>
      <c r="Q92" s="66">
        <f t="shared" si="18"/>
        <v>8.781418076287121</v>
      </c>
      <c r="R92" s="43"/>
      <c r="S92" s="82">
        <v>8.781418076287121</v>
      </c>
      <c r="T92" s="21"/>
      <c r="U92" s="10">
        <v>3</v>
      </c>
      <c r="V92" s="10" t="s">
        <v>152</v>
      </c>
      <c r="W92" s="105">
        <f>_xll.HumidairTdbRHPsi(I92, J92,N92,V92)</f>
        <v>12</v>
      </c>
      <c r="X92" s="106">
        <v>12</v>
      </c>
      <c r="Y92" s="21"/>
      <c r="Z92" s="10">
        <v>3</v>
      </c>
      <c r="AA92" s="10" t="s">
        <v>153</v>
      </c>
      <c r="AB92" s="105">
        <f>_xll.HumidairTdbRHPsi(I92,J92,N92,AA92)</f>
        <v>34.217750495232266</v>
      </c>
      <c r="AC92" s="108">
        <f t="shared" si="20"/>
        <v>71.217750495232266</v>
      </c>
      <c r="AD92" s="107">
        <v>71.217750495232266</v>
      </c>
      <c r="AF92" s="10" t="s">
        <v>154</v>
      </c>
      <c r="AG92" s="105">
        <f>_xll.HumidairTdbRHPsi(I92,J92,N92,AF92)</f>
        <v>12.071703243296266</v>
      </c>
      <c r="AH92" s="108">
        <f t="shared" si="21"/>
        <v>49.07170324329627</v>
      </c>
      <c r="AI92" s="107">
        <v>49.07170324329627</v>
      </c>
      <c r="AJ92" s="73"/>
      <c r="AK92" s="10" t="s">
        <v>158</v>
      </c>
      <c r="AL92" s="113">
        <f>_xll.HumidairTdbRHPsi(I92,J92,N92,AK92)</f>
        <v>0.80891670776528657</v>
      </c>
      <c r="AM92" s="82">
        <v>0.80891670776528657</v>
      </c>
      <c r="AN92" s="73"/>
      <c r="AO92" s="73"/>
    </row>
    <row r="93" spans="1:41" x14ac:dyDescent="0.25">
      <c r="A93" s="5">
        <v>4</v>
      </c>
      <c r="B93" s="15"/>
      <c r="C93" s="13" t="s">
        <v>23</v>
      </c>
      <c r="D93" s="13"/>
      <c r="E93" s="10" t="s">
        <v>24</v>
      </c>
      <c r="F93" s="11" t="s">
        <v>25</v>
      </c>
      <c r="G93" s="45">
        <v>44368</v>
      </c>
      <c r="H93" s="41">
        <v>0.84236111111111101</v>
      </c>
      <c r="I93" s="40">
        <v>12</v>
      </c>
      <c r="J93" s="40">
        <v>57</v>
      </c>
      <c r="K93" s="40" t="s">
        <v>86</v>
      </c>
      <c r="L93" s="10">
        <v>26</v>
      </c>
      <c r="M93" s="65">
        <f t="shared" si="19"/>
        <v>101013.04768769341</v>
      </c>
      <c r="N93" s="10">
        <f t="shared" si="17"/>
        <v>1.0101304768769341</v>
      </c>
      <c r="O93" s="10" t="s">
        <v>15</v>
      </c>
      <c r="P93" s="10">
        <f>_xll.HumidairTdbRHPsi(I93,J93,N93,O93)</f>
        <v>4.9817312330688503E-3</v>
      </c>
      <c r="Q93" s="66">
        <f t="shared" si="18"/>
        <v>4.9817312330688504</v>
      </c>
      <c r="R93" s="43"/>
      <c r="S93" s="82">
        <v>4.9817312330688504</v>
      </c>
      <c r="T93" s="21"/>
      <c r="U93" s="10">
        <v>4</v>
      </c>
      <c r="V93" s="10" t="s">
        <v>152</v>
      </c>
      <c r="W93" s="105">
        <f>_xll.HumidairTdbRHPsi(I93, J93,N93,V93)</f>
        <v>3.7536785054836059</v>
      </c>
      <c r="X93" s="106">
        <v>3.7536785054836059</v>
      </c>
      <c r="Y93" s="21"/>
      <c r="Z93" s="10">
        <v>4</v>
      </c>
      <c r="AA93" s="10" t="s">
        <v>153</v>
      </c>
      <c r="AB93" s="105">
        <f>_xll.HumidairTdbRHPsi(I93,J93,N93,AA93)</f>
        <v>24.637130348084632</v>
      </c>
      <c r="AC93" s="108">
        <f t="shared" si="20"/>
        <v>61.637130348084632</v>
      </c>
      <c r="AD93" s="107">
        <v>61.637130348084632</v>
      </c>
      <c r="AF93" s="10" t="s">
        <v>154</v>
      </c>
      <c r="AG93" s="105">
        <f>_xll.HumidairTdbRHPsi(I93,J93,N93,AF93)</f>
        <v>12.072037633606442</v>
      </c>
      <c r="AH93" s="108">
        <f t="shared" si="21"/>
        <v>49.072037633606442</v>
      </c>
      <c r="AI93" s="107">
        <v>49.072037633606442</v>
      </c>
      <c r="AJ93" s="73"/>
      <c r="AK93" s="10" t="s">
        <v>158</v>
      </c>
      <c r="AL93" s="113">
        <f>_xll.HumidairTdbRHPsi(I93,J93,N93,AK93)</f>
        <v>0.80997330829259229</v>
      </c>
      <c r="AM93" s="82">
        <v>0.80997330829259229</v>
      </c>
      <c r="AN93" s="73"/>
      <c r="AO93" s="73"/>
    </row>
    <row r="94" spans="1:41" x14ac:dyDescent="0.25">
      <c r="A94">
        <v>5</v>
      </c>
      <c r="C94" s="9" t="s">
        <v>26</v>
      </c>
      <c r="D94" s="9"/>
      <c r="E94" s="10" t="s">
        <v>27</v>
      </c>
      <c r="F94" s="11" t="s">
        <v>28</v>
      </c>
      <c r="G94" s="45">
        <v>44368</v>
      </c>
      <c r="H94" s="41">
        <v>0.41597222222222219</v>
      </c>
      <c r="I94" s="40">
        <v>21</v>
      </c>
      <c r="J94" s="40">
        <v>31</v>
      </c>
      <c r="K94" s="40" t="s">
        <v>85</v>
      </c>
      <c r="L94" s="10">
        <v>356</v>
      </c>
      <c r="M94" s="65">
        <f t="shared" si="19"/>
        <v>97120.766933102874</v>
      </c>
      <c r="N94" s="10">
        <f t="shared" si="17"/>
        <v>0.97120766933102876</v>
      </c>
      <c r="O94" s="10" t="s">
        <v>15</v>
      </c>
      <c r="P94" s="10">
        <f>_xll.HumidairTdbRHPsi(I94,J94,N94,O94)</f>
        <v>4.9982364630077646E-3</v>
      </c>
      <c r="Q94" s="66">
        <f t="shared" si="18"/>
        <v>4.9982364630077649</v>
      </c>
      <c r="R94" s="43"/>
      <c r="S94" s="82">
        <v>4.9982364630077649</v>
      </c>
      <c r="T94" s="21"/>
      <c r="U94" s="10">
        <v>5</v>
      </c>
      <c r="V94" s="10" t="s">
        <v>152</v>
      </c>
      <c r="W94" s="105">
        <f>_xll.HumidairTdbRHPsi(I94, J94,N94,V94)</f>
        <v>3.2453754071016192</v>
      </c>
      <c r="X94" s="106">
        <v>3.2453754071016192</v>
      </c>
      <c r="Y94" s="21"/>
      <c r="Z94" s="10">
        <v>5</v>
      </c>
      <c r="AA94" s="10" t="s">
        <v>153</v>
      </c>
      <c r="AB94" s="105">
        <f>_xll.HumidairTdbRHPsi(I94,J94,N94,AA94)</f>
        <v>33.828145233575029</v>
      </c>
      <c r="AC94" s="108">
        <f t="shared" si="20"/>
        <v>70.828145233575029</v>
      </c>
      <c r="AD94" s="107">
        <v>70.828145233575029</v>
      </c>
      <c r="AF94" s="10" t="s">
        <v>154</v>
      </c>
      <c r="AG94" s="105">
        <f>_xll.HumidairTdbRHPsi(I94,J94,N94,AF94)</f>
        <v>21.136850503451964</v>
      </c>
      <c r="AH94" s="108">
        <f t="shared" si="21"/>
        <v>58.136850503451967</v>
      </c>
      <c r="AI94" s="107">
        <v>58.136850503451967</v>
      </c>
      <c r="AJ94" s="73"/>
      <c r="AK94" s="10" t="s">
        <v>158</v>
      </c>
      <c r="AL94" s="113">
        <f>_xll.HumidairTdbRHPsi(I94,J94,N94,AK94)</f>
        <v>0.86911565693307891</v>
      </c>
      <c r="AM94" s="82">
        <v>0.86911565693307891</v>
      </c>
      <c r="AN94" s="73"/>
      <c r="AO94" s="73"/>
    </row>
    <row r="95" spans="1:41" x14ac:dyDescent="0.25">
      <c r="A95">
        <v>6</v>
      </c>
      <c r="C95" s="9" t="s">
        <v>29</v>
      </c>
      <c r="D95" s="9"/>
      <c r="E95" s="10" t="s">
        <v>30</v>
      </c>
      <c r="F95" s="11" t="s">
        <v>31</v>
      </c>
      <c r="G95" s="45">
        <v>44368</v>
      </c>
      <c r="H95" s="46">
        <v>0.79305555555555562</v>
      </c>
      <c r="I95" s="40">
        <v>33</v>
      </c>
      <c r="J95" s="40">
        <v>35</v>
      </c>
      <c r="K95" s="40" t="s">
        <v>75</v>
      </c>
      <c r="L95" s="10">
        <v>2</v>
      </c>
      <c r="M95" s="65">
        <f t="shared" si="19"/>
        <v>101300.97600813</v>
      </c>
      <c r="N95" s="10">
        <f t="shared" si="17"/>
        <v>1.0130097600812999</v>
      </c>
      <c r="O95" s="10" t="s">
        <v>15</v>
      </c>
      <c r="P95" s="10">
        <f>_xll.HumidairTdbRHPsi(I95,J95,N95,O95)</f>
        <v>1.1060290282975945E-2</v>
      </c>
      <c r="Q95" s="66">
        <f t="shared" si="18"/>
        <v>11.060290282975945</v>
      </c>
      <c r="R95" s="43"/>
      <c r="S95" s="82">
        <v>11.060290282975945</v>
      </c>
      <c r="T95" s="21"/>
      <c r="U95" s="10">
        <v>6</v>
      </c>
      <c r="V95" s="10" t="s">
        <v>152</v>
      </c>
      <c r="W95" s="105">
        <f>_xll.HumidairTdbRHPsi(I95, J95,N95,V95)</f>
        <v>15.515098334220511</v>
      </c>
      <c r="X95" s="106">
        <v>15.515098334220511</v>
      </c>
      <c r="Y95" s="21"/>
      <c r="Z95" s="10">
        <v>6</v>
      </c>
      <c r="AA95" s="10" t="s">
        <v>153</v>
      </c>
      <c r="AB95" s="105">
        <f>_xll.HumidairTdbRHPsi(I95,J95,N95,AA95)</f>
        <v>61.533669580304142</v>
      </c>
      <c r="AC95" s="108">
        <f t="shared" si="20"/>
        <v>98.533669580304149</v>
      </c>
      <c r="AD95" s="107">
        <v>98.533669580304149</v>
      </c>
      <c r="AF95" s="10" t="s">
        <v>154</v>
      </c>
      <c r="AG95" s="105">
        <f>_xll.HumidairTdbRHPsi(I95,J95,N95,AF95)</f>
        <v>33.205108113639376</v>
      </c>
      <c r="AH95" s="108">
        <f t="shared" si="21"/>
        <v>70.205108113639369</v>
      </c>
      <c r="AI95" s="107">
        <v>70.205108113639369</v>
      </c>
      <c r="AJ95" s="73"/>
      <c r="AK95" s="10" t="s">
        <v>158</v>
      </c>
      <c r="AL95" s="113">
        <f>_xll.HumidairTdbRHPsi(I95,J95,N95,AK95)</f>
        <v>0.86732472186921195</v>
      </c>
      <c r="AM95" s="82">
        <v>0.86732472186921195</v>
      </c>
      <c r="AN95" s="73"/>
      <c r="AO95" s="73"/>
    </row>
    <row r="96" spans="1:41" x14ac:dyDescent="0.25">
      <c r="A96">
        <v>7</v>
      </c>
      <c r="B96" s="1" t="s">
        <v>32</v>
      </c>
      <c r="C96" s="9" t="s">
        <v>33</v>
      </c>
      <c r="D96" s="9"/>
      <c r="E96" s="10" t="s">
        <v>34</v>
      </c>
      <c r="F96" s="11" t="s">
        <v>35</v>
      </c>
      <c r="G96" s="45">
        <v>44369</v>
      </c>
      <c r="H96" s="41">
        <v>0.17569444444444446</v>
      </c>
      <c r="I96" s="40">
        <v>21</v>
      </c>
      <c r="J96" s="40">
        <v>58</v>
      </c>
      <c r="K96" s="40" t="s">
        <v>88</v>
      </c>
      <c r="L96" s="10">
        <v>126</v>
      </c>
      <c r="M96" s="65">
        <f t="shared" si="19"/>
        <v>99820.46987859541</v>
      </c>
      <c r="N96" s="10">
        <f t="shared" si="17"/>
        <v>0.99820469878595408</v>
      </c>
      <c r="O96" s="10" t="s">
        <v>15</v>
      </c>
      <c r="P96" s="10">
        <f>_xll.HumidairTdbRHPsi(I96,J96,N96,O96)</f>
        <v>9.1597347607537353E-3</v>
      </c>
      <c r="Q96" s="66">
        <f t="shared" si="18"/>
        <v>9.1597347607537358</v>
      </c>
      <c r="R96" s="43"/>
      <c r="S96" s="82">
        <v>9.1597347607537358</v>
      </c>
      <c r="T96" s="21"/>
      <c r="U96" s="10">
        <v>7</v>
      </c>
      <c r="V96" s="10" t="s">
        <v>152</v>
      </c>
      <c r="W96" s="105">
        <f>_xll.HumidairTdbRHPsi(I96, J96,N96,V96)</f>
        <v>12.431949960559734</v>
      </c>
      <c r="X96" s="106">
        <v>12.431949960559734</v>
      </c>
      <c r="Y96" s="21"/>
      <c r="Z96" s="10">
        <v>7</v>
      </c>
      <c r="AA96" s="10" t="s">
        <v>153</v>
      </c>
      <c r="AB96" s="105">
        <f>_xll.HumidairTdbRHPsi(I96,J96,N96,AA96)</f>
        <v>44.385592882712288</v>
      </c>
      <c r="AC96" s="108">
        <f t="shared" si="20"/>
        <v>81.385592882712288</v>
      </c>
      <c r="AD96" s="107">
        <v>81.385592882712288</v>
      </c>
      <c r="AF96" s="10" t="s">
        <v>154</v>
      </c>
      <c r="AG96" s="105">
        <f>_xll.HumidairTdbRHPsi(I96,J96,N96,AF96)</f>
        <v>21.130442753305154</v>
      </c>
      <c r="AH96" s="108">
        <f t="shared" si="21"/>
        <v>58.130442753305154</v>
      </c>
      <c r="AI96" s="107">
        <v>58.130442753305154</v>
      </c>
      <c r="AJ96" s="73"/>
      <c r="AK96" s="10" t="s">
        <v>158</v>
      </c>
      <c r="AL96" s="113">
        <f>_xll.HumidairTdbRHPsi(I96,J96,N96,AK96)</f>
        <v>0.84560213854472843</v>
      </c>
      <c r="AM96" s="82">
        <v>0.84560213854472843</v>
      </c>
      <c r="AN96" s="73"/>
      <c r="AO96" s="73"/>
    </row>
    <row r="97" spans="1:41" x14ac:dyDescent="0.25">
      <c r="A97">
        <v>8</v>
      </c>
      <c r="C97" s="9" t="s">
        <v>36</v>
      </c>
      <c r="D97" s="9"/>
      <c r="E97" s="10" t="s">
        <v>37</v>
      </c>
      <c r="F97" s="11" t="s">
        <v>38</v>
      </c>
      <c r="G97" s="45">
        <v>44369</v>
      </c>
      <c r="H97" s="41">
        <v>0.42499999999999999</v>
      </c>
      <c r="I97" s="40">
        <v>21</v>
      </c>
      <c r="J97" s="40">
        <v>56</v>
      </c>
      <c r="K97" s="40" t="s">
        <v>90</v>
      </c>
      <c r="L97" s="10">
        <v>143</v>
      </c>
      <c r="M97" s="65">
        <f t="shared" si="19"/>
        <v>99618.87034335341</v>
      </c>
      <c r="N97" s="10">
        <f t="shared" si="17"/>
        <v>0.99618870343353405</v>
      </c>
      <c r="O97" s="10" t="s">
        <v>15</v>
      </c>
      <c r="P97" s="10">
        <f>_xll.HumidairTdbRHPsi(I97,J97,N97,O97)</f>
        <v>8.8574832394412873E-3</v>
      </c>
      <c r="Q97" s="66">
        <f t="shared" si="18"/>
        <v>8.8574832394412866</v>
      </c>
      <c r="R97" s="43"/>
      <c r="S97" s="82">
        <v>8.8574832394412866</v>
      </c>
      <c r="T97" s="21"/>
      <c r="U97" s="10">
        <v>8</v>
      </c>
      <c r="V97" s="10" t="s">
        <v>152</v>
      </c>
      <c r="W97" s="105">
        <f>_xll.HumidairTdbRHPsi(I97, J97,N97,V97)</f>
        <v>11.899192316904589</v>
      </c>
      <c r="X97" s="106">
        <v>11.899192316904589</v>
      </c>
      <c r="Y97" s="21"/>
      <c r="Z97" s="10">
        <v>8</v>
      </c>
      <c r="AA97" s="10" t="s">
        <v>153</v>
      </c>
      <c r="AB97" s="105">
        <f>_xll.HumidairTdbRHPsi(I97,J97,N97,AA97)</f>
        <v>43.618904653784462</v>
      </c>
      <c r="AC97" s="108">
        <f t="shared" si="20"/>
        <v>80.618904653784455</v>
      </c>
      <c r="AD97" s="107">
        <v>80.618904653784455</v>
      </c>
      <c r="AF97" s="10" t="s">
        <v>154</v>
      </c>
      <c r="AG97" s="105">
        <f>_xll.HumidairTdbRHPsi(I97,J97,N97,AF97)</f>
        <v>21.13092124179223</v>
      </c>
      <c r="AH97" s="108">
        <f t="shared" si="21"/>
        <v>58.13092124179223</v>
      </c>
      <c r="AI97" s="107">
        <v>58.13092124179223</v>
      </c>
      <c r="AJ97" s="73"/>
      <c r="AK97" s="10" t="s">
        <v>158</v>
      </c>
      <c r="AL97" s="113">
        <f>_xll.HumidairTdbRHPsi(I97,J97,N97,AK97)</f>
        <v>0.84731397248250129</v>
      </c>
      <c r="AM97" s="82">
        <v>0.84731397248250129</v>
      </c>
      <c r="AN97" s="73"/>
      <c r="AO97" s="73"/>
    </row>
    <row r="98" spans="1:41" x14ac:dyDescent="0.25">
      <c r="A98">
        <v>9</v>
      </c>
      <c r="C98" s="94" t="s">
        <v>39</v>
      </c>
      <c r="D98" s="94"/>
      <c r="E98" s="10" t="s">
        <v>40</v>
      </c>
      <c r="F98" s="11" t="s">
        <v>41</v>
      </c>
      <c r="G98" s="45">
        <v>44368</v>
      </c>
      <c r="H98" s="41">
        <v>0.91527777777777775</v>
      </c>
      <c r="I98" s="40">
        <v>26</v>
      </c>
      <c r="J98" s="40">
        <v>64</v>
      </c>
      <c r="K98" s="40" t="s">
        <v>85</v>
      </c>
      <c r="L98" s="10">
        <v>62</v>
      </c>
      <c r="M98" s="65">
        <f t="shared" si="19"/>
        <v>100582.39802554256</v>
      </c>
      <c r="N98" s="10">
        <f t="shared" si="17"/>
        <v>1.0058239802554256</v>
      </c>
      <c r="O98" s="10" t="s">
        <v>15</v>
      </c>
      <c r="P98" s="10">
        <f>_xll.HumidairTdbRHPsi(I98,J98,N98,O98)</f>
        <v>1.3659537940974286E-2</v>
      </c>
      <c r="Q98" s="66">
        <f t="shared" si="18"/>
        <v>13.659537940974285</v>
      </c>
      <c r="R98" s="43"/>
      <c r="S98" s="82">
        <v>13.659537940974285</v>
      </c>
      <c r="T98" s="21"/>
      <c r="U98" s="10">
        <v>9</v>
      </c>
      <c r="V98" s="10" t="s">
        <v>152</v>
      </c>
      <c r="W98" s="105">
        <f>_xll.HumidairTdbRHPsi(I98, J98,N98,V98)</f>
        <v>18.668978244988182</v>
      </c>
      <c r="X98" s="106">
        <v>18.668978244988182</v>
      </c>
      <c r="Y98" s="21"/>
      <c r="Z98" s="10">
        <v>9</v>
      </c>
      <c r="AA98" s="10" t="s">
        <v>153</v>
      </c>
      <c r="AB98" s="105">
        <f>_xll.HumidairTdbRHPsi(I98,J98,N98,AA98)</f>
        <v>60.96456219118889</v>
      </c>
      <c r="AC98" s="108">
        <f t="shared" si="20"/>
        <v>97.96456219118889</v>
      </c>
      <c r="AD98" s="107">
        <v>97.96456219118889</v>
      </c>
      <c r="AF98" s="10" t="s">
        <v>154</v>
      </c>
      <c r="AG98" s="105">
        <f>_xll.HumidairTdbRHPsi(I98,J98,N98,AF98)</f>
        <v>26.160524585980536</v>
      </c>
      <c r="AH98" s="108">
        <f t="shared" si="21"/>
        <v>63.160524585980539</v>
      </c>
      <c r="AI98" s="107">
        <v>63.160524585980539</v>
      </c>
      <c r="AJ98" s="73"/>
      <c r="AK98" s="10" t="s">
        <v>158</v>
      </c>
      <c r="AL98" s="113">
        <f>_xll.HumidairTdbRHPsi(I98,J98,N98,AK98)</f>
        <v>0.85349874029016282</v>
      </c>
      <c r="AM98" s="82">
        <v>0.85349874029016282</v>
      </c>
      <c r="AN98" s="73"/>
      <c r="AO98" s="73"/>
    </row>
    <row r="99" spans="1:41" x14ac:dyDescent="0.25">
      <c r="A99" s="5">
        <v>10</v>
      </c>
      <c r="B99" s="15"/>
      <c r="C99" s="13" t="s">
        <v>42</v>
      </c>
      <c r="D99" s="13"/>
      <c r="E99" s="14" t="s">
        <v>43</v>
      </c>
      <c r="F99" s="8" t="s">
        <v>44</v>
      </c>
      <c r="G99" s="45">
        <v>44368</v>
      </c>
      <c r="H99" s="41">
        <v>0.87708333333333333</v>
      </c>
      <c r="I99" s="40">
        <v>16</v>
      </c>
      <c r="J99" s="40">
        <v>41</v>
      </c>
      <c r="K99" s="40" t="s">
        <v>86</v>
      </c>
      <c r="L99" s="10">
        <v>255</v>
      </c>
      <c r="M99" s="65">
        <f t="shared" si="19"/>
        <v>98298.910193542106</v>
      </c>
      <c r="N99" s="10">
        <f t="shared" si="17"/>
        <v>0.98298910193542111</v>
      </c>
      <c r="O99" s="10" t="s">
        <v>15</v>
      </c>
      <c r="P99" s="10">
        <f>_xll.HumidairTdbRHPsi(I99,J99,N99,O99)</f>
        <v>4.7722792194555153E-3</v>
      </c>
      <c r="Q99" s="66">
        <f t="shared" si="18"/>
        <v>4.7722792194555153</v>
      </c>
      <c r="R99" s="43"/>
      <c r="S99" s="82">
        <v>4.7722792194555153</v>
      </c>
      <c r="T99" s="21"/>
      <c r="U99" s="10">
        <v>10</v>
      </c>
      <c r="V99" s="10" t="s">
        <v>152</v>
      </c>
      <c r="W99" s="105">
        <f>_xll.HumidairTdbRHPsi(I99, J99,N99,V99)</f>
        <v>2.7673395724410739</v>
      </c>
      <c r="X99" s="106">
        <v>2.7673395724410739</v>
      </c>
      <c r="Y99" s="21"/>
      <c r="Z99" s="10">
        <v>10</v>
      </c>
      <c r="AA99" s="10" t="s">
        <v>153</v>
      </c>
      <c r="AB99" s="105">
        <f>_xll.HumidairTdbRHPsi(I99,J99,N99,AA99)</f>
        <v>28.17597980044814</v>
      </c>
      <c r="AC99" s="108">
        <f t="shared" si="20"/>
        <v>65.175979800448147</v>
      </c>
      <c r="AD99" s="107">
        <v>65.175979800448147</v>
      </c>
      <c r="AF99" s="10" t="s">
        <v>154</v>
      </c>
      <c r="AG99" s="105">
        <f>_xll.HumidairTdbRHPsi(I99,J99,N99,AF99)</f>
        <v>16.103145559486222</v>
      </c>
      <c r="AH99" s="108">
        <f t="shared" si="21"/>
        <v>53.103145559486222</v>
      </c>
      <c r="AI99" s="107">
        <v>53.103145559486222</v>
      </c>
      <c r="AJ99" s="73"/>
      <c r="AK99" s="10" t="s">
        <v>158</v>
      </c>
      <c r="AL99" s="113">
        <f>_xll.HumidairTdbRHPsi(I99,J99,N99,AK99)</f>
        <v>0.84405827207084816</v>
      </c>
      <c r="AM99" s="82">
        <v>0.84405827207084816</v>
      </c>
      <c r="AN99" s="73"/>
      <c r="AO99" s="73"/>
    </row>
    <row r="100" spans="1:41" x14ac:dyDescent="0.25">
      <c r="A100">
        <v>11</v>
      </c>
      <c r="C100" s="9" t="s">
        <v>77</v>
      </c>
      <c r="D100" s="9"/>
      <c r="E100" s="10" t="s">
        <v>78</v>
      </c>
      <c r="F100" s="11" t="s">
        <v>79</v>
      </c>
      <c r="G100" s="45">
        <v>44369</v>
      </c>
      <c r="H100" s="46">
        <v>9.0277777777777776E-2</v>
      </c>
      <c r="I100" s="40">
        <v>34</v>
      </c>
      <c r="J100" s="40">
        <v>10</v>
      </c>
      <c r="K100" s="40" t="s">
        <v>88</v>
      </c>
      <c r="L100" s="10">
        <v>138</v>
      </c>
      <c r="M100" s="65">
        <f>+((101325*(1-(2.25577*10^-5)*(L100))^5.25588))</f>
        <v>99678.130068961269</v>
      </c>
      <c r="N100" s="10">
        <f t="shared" si="17"/>
        <v>0.99678130068961268</v>
      </c>
      <c r="O100" s="10" t="s">
        <v>15</v>
      </c>
      <c r="P100" s="10">
        <f>_xll.HumidairTdbRHPsi(I100,J100,N100,O100)</f>
        <v>3.3549051019877256E-3</v>
      </c>
      <c r="Q100" s="66">
        <f t="shared" si="18"/>
        <v>3.3549051019877254</v>
      </c>
      <c r="R100" s="43"/>
      <c r="S100" s="82">
        <v>3.3549051019877254</v>
      </c>
      <c r="T100" s="21"/>
      <c r="U100" s="10">
        <v>11</v>
      </c>
      <c r="V100" s="10" t="s">
        <v>152</v>
      </c>
      <c r="W100" s="105">
        <f>_xll.HumidairTdbRHPsi(I100, J100,N100,V100)</f>
        <v>-1.6593072824105661</v>
      </c>
      <c r="X100" s="106">
        <v>-1.6593072824105661</v>
      </c>
      <c r="Y100" s="21"/>
      <c r="Z100" s="10">
        <v>11</v>
      </c>
      <c r="AA100" s="10" t="s">
        <v>153</v>
      </c>
      <c r="AB100" s="105">
        <f>_xll.HumidairTdbRHPsi(I100,J100,N100,AA100)</f>
        <v>42.815963550278958</v>
      </c>
      <c r="AC100" s="108">
        <f t="shared" si="20"/>
        <v>79.815963550278951</v>
      </c>
      <c r="AD100" s="107">
        <v>79.815963550278951</v>
      </c>
      <c r="AF100" s="10" t="s">
        <v>154</v>
      </c>
      <c r="AG100" s="105">
        <f>_xll.HumidairTdbRHPsi(I100,J100,N100,AF100)</f>
        <v>34.215372976637219</v>
      </c>
      <c r="AH100" s="108">
        <f t="shared" si="21"/>
        <v>71.215372976637212</v>
      </c>
      <c r="AI100" s="107">
        <v>71.215372976637212</v>
      </c>
      <c r="AJ100" s="73"/>
      <c r="AK100" s="10" t="s">
        <v>158</v>
      </c>
      <c r="AL100" s="113">
        <f>_xll.HumidairTdbRHPsi(I100,J100,N100,AK100)</f>
        <v>0.88433509959255985</v>
      </c>
      <c r="AM100" s="82">
        <v>0.88433509959255985</v>
      </c>
      <c r="AN100" s="73"/>
      <c r="AO100" s="73"/>
    </row>
    <row r="101" spans="1:41" x14ac:dyDescent="0.25">
      <c r="A101">
        <v>12</v>
      </c>
      <c r="B101" s="1" t="s">
        <v>48</v>
      </c>
      <c r="C101" s="9" t="s">
        <v>45</v>
      </c>
      <c r="D101" s="9"/>
      <c r="E101" s="10" t="s">
        <v>46</v>
      </c>
      <c r="F101" s="11" t="s">
        <v>47</v>
      </c>
      <c r="G101" s="45">
        <v>44369</v>
      </c>
      <c r="H101" s="41">
        <v>0.12916666666666668</v>
      </c>
      <c r="I101" s="40">
        <v>27</v>
      </c>
      <c r="J101" s="40">
        <v>83</v>
      </c>
      <c r="K101" s="40" t="s">
        <v>87</v>
      </c>
      <c r="L101" s="10">
        <v>30</v>
      </c>
      <c r="M101" s="65">
        <f>+((101325*(1-(2.25577*10^-5)*(L101))^5.25588))</f>
        <v>100965.12412724759</v>
      </c>
      <c r="N101" s="10">
        <f t="shared" si="17"/>
        <v>1.0096512412724759</v>
      </c>
      <c r="O101" s="10" t="s">
        <v>15</v>
      </c>
      <c r="P101" s="10">
        <f>_xll.HumidairTdbRHPsi(I101,J101,N101,O101)</f>
        <v>1.8873286647189659E-2</v>
      </c>
      <c r="Q101" s="66">
        <f t="shared" si="18"/>
        <v>18.873286647189659</v>
      </c>
      <c r="R101" s="43"/>
      <c r="S101" s="82">
        <v>18.873286647189659</v>
      </c>
      <c r="T101" s="21"/>
      <c r="U101" s="10">
        <v>12</v>
      </c>
      <c r="V101" s="10" t="s">
        <v>152</v>
      </c>
      <c r="W101" s="105">
        <f>_xll.HumidairTdbRHPsi(I101, J101,N101,V101)</f>
        <v>23.865747288956356</v>
      </c>
      <c r="X101" s="106">
        <v>23.865747288956356</v>
      </c>
      <c r="Y101" s="21"/>
      <c r="Z101" s="10">
        <v>12</v>
      </c>
      <c r="AA101" s="10" t="s">
        <v>153</v>
      </c>
      <c r="AB101" s="105">
        <f>_xll.HumidairTdbRHPsi(I101,J101,N101,AA101)</f>
        <v>75.284357069557061</v>
      </c>
      <c r="AC101" s="108">
        <f t="shared" si="20"/>
        <v>112.28435706955706</v>
      </c>
      <c r="AD101" s="107">
        <v>112.28435706955706</v>
      </c>
      <c r="AF101" s="10" t="s">
        <v>154</v>
      </c>
      <c r="AG101" s="105">
        <f>_xll.HumidairTdbRHPsi(I101,J101,N101,AF101)</f>
        <v>27.166135458840738</v>
      </c>
      <c r="AH101" s="108">
        <f t="shared" si="21"/>
        <v>64.166135458840742</v>
      </c>
      <c r="AI101" s="107">
        <v>64.166135458840742</v>
      </c>
      <c r="AJ101" s="73"/>
      <c r="AK101" s="10" t="s">
        <v>158</v>
      </c>
      <c r="AL101" s="113">
        <f>_xll.HumidairTdbRHPsi(I101,J101,N101,AK101)</f>
        <v>0.85311232746273591</v>
      </c>
      <c r="AM101" s="82">
        <v>0.85311232746273591</v>
      </c>
      <c r="AN101" s="73"/>
      <c r="AO101" s="73"/>
    </row>
    <row r="102" spans="1:41" x14ac:dyDescent="0.25">
      <c r="A102">
        <v>13</v>
      </c>
      <c r="C102" s="53" t="s">
        <v>49</v>
      </c>
      <c r="D102" s="53"/>
      <c r="E102" s="38" t="s">
        <v>50</v>
      </c>
      <c r="F102" s="29" t="s">
        <v>51</v>
      </c>
      <c r="G102" s="45">
        <v>44369</v>
      </c>
      <c r="H102" s="41">
        <v>0.42430555555555555</v>
      </c>
      <c r="I102" s="40">
        <v>27</v>
      </c>
      <c r="J102" s="40">
        <v>87</v>
      </c>
      <c r="K102" s="40" t="s">
        <v>85</v>
      </c>
      <c r="L102" s="10">
        <v>3</v>
      </c>
      <c r="M102" s="65">
        <f>+((101325*(1-(2.25577*10^-5)*(L102))^5.25588))</f>
        <v>101288.96574192833</v>
      </c>
      <c r="N102" s="10">
        <f t="shared" si="17"/>
        <v>1.0128896574192834</v>
      </c>
      <c r="O102" s="10" t="s">
        <v>15</v>
      </c>
      <c r="P102" s="10">
        <f>_xll.HumidairTdbRHPsi(I102,J102,N102,O102)</f>
        <v>1.9746646985716799E-2</v>
      </c>
      <c r="Q102" s="66">
        <f t="shared" si="18"/>
        <v>19.746646985716801</v>
      </c>
      <c r="R102" s="43"/>
      <c r="S102" s="82">
        <v>19.746646985716801</v>
      </c>
      <c r="T102" s="21"/>
      <c r="U102" s="10">
        <v>13</v>
      </c>
      <c r="V102" s="10" t="s">
        <v>152</v>
      </c>
      <c r="W102" s="105">
        <f>_xll.HumidairTdbRHPsi(I102, J102,N102,V102)</f>
        <v>24.650469665313892</v>
      </c>
      <c r="X102" s="106">
        <v>24.650469665313892</v>
      </c>
      <c r="Y102" s="21"/>
      <c r="Z102" s="10">
        <v>13</v>
      </c>
      <c r="AA102" s="10" t="s">
        <v>153</v>
      </c>
      <c r="AB102" s="105">
        <f>_xll.HumidairTdbRHPsi(I102,J102,N102,AA102)</f>
        <v>77.509166701814067</v>
      </c>
      <c r="AC102" s="108">
        <f t="shared" si="20"/>
        <v>114.50916670181407</v>
      </c>
      <c r="AD102" s="107">
        <v>114.50916670181407</v>
      </c>
      <c r="AF102" s="10" t="s">
        <v>154</v>
      </c>
      <c r="AG102" s="105">
        <f>_xll.HumidairTdbRHPsi(I102,J102,N102,AF102)</f>
        <v>27.165399741037799</v>
      </c>
      <c r="AH102" s="108">
        <f t="shared" si="21"/>
        <v>64.165399741037803</v>
      </c>
      <c r="AI102" s="107">
        <v>64.165399741037803</v>
      </c>
      <c r="AJ102" s="73"/>
      <c r="AK102" s="10" t="s">
        <v>158</v>
      </c>
      <c r="AL102" s="113">
        <f>_xll.HumidairTdbRHPsi(I102,J102,N102,AK102)</f>
        <v>0.85038396560416896</v>
      </c>
      <c r="AM102" s="82">
        <v>0.85038396560416896</v>
      </c>
      <c r="AN102" s="73"/>
      <c r="AO102" s="73"/>
    </row>
    <row r="103" spans="1:41" x14ac:dyDescent="0.25">
      <c r="A103" s="5">
        <v>14</v>
      </c>
      <c r="B103" s="15"/>
      <c r="C103" s="9" t="s">
        <v>186</v>
      </c>
      <c r="D103" s="9"/>
      <c r="E103" s="10" t="s">
        <v>83</v>
      </c>
      <c r="F103" s="4" t="s">
        <v>84</v>
      </c>
      <c r="G103" s="45">
        <v>44369</v>
      </c>
      <c r="H103" s="41">
        <v>0.21527777777777779</v>
      </c>
      <c r="I103" s="40">
        <v>25</v>
      </c>
      <c r="J103" s="40">
        <v>74</v>
      </c>
      <c r="K103" s="40" t="s">
        <v>95</v>
      </c>
      <c r="L103" s="10">
        <v>61</v>
      </c>
      <c r="M103" s="65">
        <f>+((101325*(1-(2.25577*10^-5)*(L103))^5.25588))</f>
        <v>100594.34040699142</v>
      </c>
      <c r="N103" s="10">
        <f t="shared" si="17"/>
        <v>1.0059434040699142</v>
      </c>
      <c r="O103" s="10" t="s">
        <v>15</v>
      </c>
      <c r="P103" s="10">
        <f>_xll.HumidairTdbRHPsi(I103,J103,N103,O103)</f>
        <v>1.4910264057921584E-2</v>
      </c>
      <c r="Q103" s="66">
        <f t="shared" si="18"/>
        <v>14.910264057921584</v>
      </c>
      <c r="R103" s="43"/>
      <c r="S103" s="82">
        <v>14.910264057921584</v>
      </c>
      <c r="T103" s="21"/>
      <c r="U103" s="10">
        <v>14</v>
      </c>
      <c r="V103" s="10" t="s">
        <v>152</v>
      </c>
      <c r="W103" s="105">
        <f>_xll.HumidairTdbRHPsi(I103, J103,N103,V103)</f>
        <v>20.046210613744961</v>
      </c>
      <c r="X103" s="106">
        <v>20.046210613744961</v>
      </c>
      <c r="Y103" s="21"/>
      <c r="Z103" s="10">
        <v>14</v>
      </c>
      <c r="AA103" s="10" t="s">
        <v>153</v>
      </c>
      <c r="AB103" s="105">
        <f>_xll.HumidairTdbRHPsi(I103,J103,N103,AA103)</f>
        <v>63.115646309708374</v>
      </c>
      <c r="AC103" s="108">
        <f t="shared" si="20"/>
        <v>100.11564630970838</v>
      </c>
      <c r="AD103" s="107">
        <v>100.11564630970838</v>
      </c>
      <c r="AF103" s="10" t="s">
        <v>154</v>
      </c>
      <c r="AG103" s="105">
        <f>_xll.HumidairTdbRHPsi(I103,J103,N103,AF103)</f>
        <v>25.154051863275779</v>
      </c>
      <c r="AH103" s="108">
        <f t="shared" si="21"/>
        <v>62.154051863275782</v>
      </c>
      <c r="AI103" s="107">
        <v>62.154051863275782</v>
      </c>
      <c r="AJ103" s="73"/>
      <c r="AK103" s="10" t="s">
        <v>158</v>
      </c>
      <c r="AL103" s="113">
        <f>_xll.HumidairTdbRHPsi(I103,J103,N103,AK103)</f>
        <v>0.85053696627203335</v>
      </c>
      <c r="AM103" s="82">
        <v>0.85053696627203335</v>
      </c>
      <c r="AN103" s="73"/>
      <c r="AO103" s="73"/>
    </row>
    <row r="104" spans="1:41" x14ac:dyDescent="0.25">
      <c r="A104">
        <v>15</v>
      </c>
      <c r="C104" s="9" t="s">
        <v>52</v>
      </c>
      <c r="D104" s="9"/>
      <c r="E104" s="10" t="s">
        <v>53</v>
      </c>
      <c r="F104" s="4" t="s">
        <v>54</v>
      </c>
      <c r="G104" s="45">
        <v>44368</v>
      </c>
      <c r="H104" s="41">
        <v>0.92013888888888884</v>
      </c>
      <c r="I104" s="40">
        <v>8</v>
      </c>
      <c r="J104" s="40">
        <v>67</v>
      </c>
      <c r="K104" s="40" t="s">
        <v>75</v>
      </c>
      <c r="L104" s="10">
        <v>533</v>
      </c>
      <c r="M104" s="65">
        <f t="shared" ref="M104:M109" si="22">+((101325*(1-(2.25577*10^-5)*(L104))^5.25588))</f>
        <v>95083.68775760736</v>
      </c>
      <c r="N104" s="10">
        <f t="shared" si="17"/>
        <v>0.9508368775760736</v>
      </c>
      <c r="O104" s="10" t="s">
        <v>15</v>
      </c>
      <c r="P104" s="10">
        <f>_xll.HumidairTdbRHPsi(I104,J104,N104,O104)</f>
        <v>4.7556029236102398E-3</v>
      </c>
      <c r="Q104" s="66">
        <f t="shared" si="18"/>
        <v>4.7556029236102395</v>
      </c>
      <c r="R104" s="43"/>
      <c r="S104" s="82">
        <v>4.7556029236102395</v>
      </c>
      <c r="T104" s="21"/>
      <c r="U104" s="10">
        <v>15</v>
      </c>
      <c r="V104" s="10" t="s">
        <v>152</v>
      </c>
      <c r="W104" s="105">
        <f>_xll.HumidairTdbRHPsi(I104, J104,N104,V104)</f>
        <v>2.2527407224111471</v>
      </c>
      <c r="X104" s="106">
        <v>2.2527407224111471</v>
      </c>
      <c r="Y104" s="21"/>
      <c r="Z104" s="10">
        <v>15</v>
      </c>
      <c r="AA104" s="10" t="s">
        <v>153</v>
      </c>
      <c r="AB104" s="105">
        <f>_xll.HumidairTdbRHPsi(I104,J104,N104,AA104)</f>
        <v>20.023013152335611</v>
      </c>
      <c r="AC104" s="108">
        <f t="shared" si="20"/>
        <v>57.023013152335608</v>
      </c>
      <c r="AD104" s="107">
        <v>57.023013152335608</v>
      </c>
      <c r="AF104" s="10" t="s">
        <v>154</v>
      </c>
      <c r="AG104" s="105">
        <f>_xll.HumidairTdbRHPsi(I104,J104,N104,AF104)</f>
        <v>8.0634809296632657</v>
      </c>
      <c r="AH104" s="108">
        <f t="shared" si="21"/>
        <v>45.063480929663264</v>
      </c>
      <c r="AI104" s="107">
        <v>45.063480929663264</v>
      </c>
      <c r="AJ104" s="73"/>
      <c r="AK104" s="10" t="s">
        <v>158</v>
      </c>
      <c r="AL104" s="113">
        <f>_xll.HumidairTdbRHPsi(I104,J104,N104,AK104)</f>
        <v>0.8483977961100122</v>
      </c>
      <c r="AM104" s="82">
        <v>0.8483977961100122</v>
      </c>
      <c r="AN104" s="73"/>
      <c r="AO104" s="73"/>
    </row>
    <row r="105" spans="1:41" x14ac:dyDescent="0.25">
      <c r="A105">
        <v>16</v>
      </c>
      <c r="C105" s="9" t="s">
        <v>55</v>
      </c>
      <c r="D105" s="9"/>
      <c r="E105" s="10" t="s">
        <v>56</v>
      </c>
      <c r="F105" s="11" t="s">
        <v>57</v>
      </c>
      <c r="G105" s="45">
        <v>44369</v>
      </c>
      <c r="H105" s="41">
        <v>0.17291666666666669</v>
      </c>
      <c r="I105" s="40">
        <v>21</v>
      </c>
      <c r="J105" s="40">
        <v>30</v>
      </c>
      <c r="K105" s="40" t="s">
        <v>88</v>
      </c>
      <c r="L105" s="10">
        <v>61</v>
      </c>
      <c r="M105" s="65">
        <f t="shared" si="22"/>
        <v>100594.34040699142</v>
      </c>
      <c r="N105" s="10">
        <f t="shared" si="17"/>
        <v>1.0059434040699142</v>
      </c>
      <c r="O105" s="10" t="s">
        <v>15</v>
      </c>
      <c r="P105" s="10">
        <f>_xll.HumidairTdbRHPsi(I105,J105,N105,O105)</f>
        <v>4.6679926701163393E-3</v>
      </c>
      <c r="Q105" s="66">
        <f t="shared" si="18"/>
        <v>4.6679926701163392</v>
      </c>
      <c r="R105" s="43"/>
      <c r="S105" s="82">
        <v>4.6679926701163392</v>
      </c>
      <c r="T105" s="21"/>
      <c r="U105" s="10">
        <v>16</v>
      </c>
      <c r="V105" s="10" t="s">
        <v>152</v>
      </c>
      <c r="W105" s="105">
        <f>_xll.HumidairTdbRHPsi(I105, J105,N105,V105)</f>
        <v>2.7825161087330912</v>
      </c>
      <c r="X105" s="106">
        <v>2.7825161087330912</v>
      </c>
      <c r="Y105" s="21"/>
      <c r="Z105" s="10">
        <v>16</v>
      </c>
      <c r="AA105" s="10" t="s">
        <v>153</v>
      </c>
      <c r="AB105" s="105">
        <f>_xll.HumidairTdbRHPsi(I105,J105,N105,AA105)</f>
        <v>32.981276220709617</v>
      </c>
      <c r="AC105" s="108">
        <f t="shared" si="20"/>
        <v>69.981276220709617</v>
      </c>
      <c r="AD105" s="107">
        <v>69.981276220709617</v>
      </c>
      <c r="AF105" s="10" t="s">
        <v>154</v>
      </c>
      <c r="AG105" s="105">
        <f>_xll.HumidairTdbRHPsi(I105,J105,N105,AF105)</f>
        <v>21.128606014943504</v>
      </c>
      <c r="AH105" s="108">
        <f t="shared" si="21"/>
        <v>58.1286060149435</v>
      </c>
      <c r="AI105" s="107">
        <v>58.1286060149435</v>
      </c>
      <c r="AJ105" s="73"/>
      <c r="AK105" s="10" t="s">
        <v>158</v>
      </c>
      <c r="AL105" s="113">
        <f>_xll.HumidairTdbRHPsi(I105,J105,N105,AK105)</f>
        <v>0.83909472406394281</v>
      </c>
      <c r="AM105" s="82">
        <v>0.83909472406394281</v>
      </c>
      <c r="AN105" s="73"/>
      <c r="AO105" s="73"/>
    </row>
    <row r="106" spans="1:41" x14ac:dyDescent="0.25">
      <c r="A106">
        <v>17</v>
      </c>
      <c r="B106" s="1" t="s">
        <v>58</v>
      </c>
      <c r="C106" s="54" t="s">
        <v>59</v>
      </c>
      <c r="D106" s="54"/>
      <c r="E106" s="22" t="s">
        <v>60</v>
      </c>
      <c r="F106" s="4" t="s">
        <v>61</v>
      </c>
      <c r="G106" s="45">
        <v>44369</v>
      </c>
      <c r="H106" s="41">
        <v>0.50069444444444444</v>
      </c>
      <c r="I106" s="40">
        <v>5</v>
      </c>
      <c r="J106" s="40">
        <v>90</v>
      </c>
      <c r="K106" s="48" t="s">
        <v>85</v>
      </c>
      <c r="L106" s="10">
        <v>9</v>
      </c>
      <c r="M106" s="65">
        <f t="shared" si="22"/>
        <v>101216.9283556498</v>
      </c>
      <c r="N106" s="10">
        <f t="shared" si="17"/>
        <v>1.0121692835564979</v>
      </c>
      <c r="O106" s="10" t="s">
        <v>15</v>
      </c>
      <c r="P106" s="10">
        <f>_xll.HumidairTdbRHPsi(I106,J106,N106,O106)</f>
        <v>4.8822648229575067E-3</v>
      </c>
      <c r="Q106" s="66">
        <f t="shared" si="18"/>
        <v>4.8822648229575067</v>
      </c>
      <c r="R106" s="43"/>
      <c r="S106" s="82">
        <v>4.8822648229575067</v>
      </c>
      <c r="T106" s="21"/>
      <c r="U106" s="10">
        <v>17</v>
      </c>
      <c r="V106" s="10" t="s">
        <v>152</v>
      </c>
      <c r="W106" s="105">
        <f>_xll.HumidairTdbRHPsi(I106, J106,N106,V106)</f>
        <v>3.4984373080031332</v>
      </c>
      <c r="X106" s="106">
        <v>3.4984373080031332</v>
      </c>
      <c r="Y106" s="21"/>
      <c r="Z106" s="10">
        <v>17</v>
      </c>
      <c r="AA106" s="10" t="s">
        <v>153</v>
      </c>
      <c r="AB106" s="105">
        <f>_xll.HumidairTdbRHPsi(I106,J106,N106,AA106)</f>
        <v>17.279781758108076</v>
      </c>
      <c r="AC106" s="108">
        <f t="shared" si="20"/>
        <v>54.279781758108072</v>
      </c>
      <c r="AD106" s="107">
        <v>54.279781758108072</v>
      </c>
      <c r="AF106" s="10" t="s">
        <v>154</v>
      </c>
      <c r="AG106" s="105">
        <f>_xll.HumidairTdbRHPsi(I106,J106,N106,AF106)</f>
        <v>5.0296417796015369</v>
      </c>
      <c r="AH106" s="108">
        <f t="shared" si="21"/>
        <v>42.029641779601533</v>
      </c>
      <c r="AI106" s="107">
        <v>42.029641779601533</v>
      </c>
      <c r="AJ106" s="73"/>
      <c r="AK106" s="10" t="s">
        <v>158</v>
      </c>
      <c r="AL106" s="113">
        <f>_xll.HumidairTdbRHPsi(I106,J106,N106,AK106)</f>
        <v>0.78843363364869035</v>
      </c>
      <c r="AM106" s="82">
        <v>0.78843363364869035</v>
      </c>
      <c r="AN106" s="73"/>
      <c r="AO106" s="73"/>
    </row>
    <row r="107" spans="1:41" x14ac:dyDescent="0.25">
      <c r="A107">
        <v>18</v>
      </c>
      <c r="C107" s="9" t="s">
        <v>62</v>
      </c>
      <c r="D107" s="9"/>
      <c r="E107" s="10" t="s">
        <v>63</v>
      </c>
      <c r="F107" s="11" t="s">
        <v>64</v>
      </c>
      <c r="G107" s="45">
        <v>44369</v>
      </c>
      <c r="H107" s="41">
        <v>0.58958333333333335</v>
      </c>
      <c r="I107" s="40">
        <v>8</v>
      </c>
      <c r="J107" s="40">
        <v>62</v>
      </c>
      <c r="K107" s="40" t="s">
        <v>108</v>
      </c>
      <c r="L107" s="10">
        <v>6</v>
      </c>
      <c r="M107" s="65">
        <f t="shared" si="22"/>
        <v>101252.94186124044</v>
      </c>
      <c r="N107" s="10">
        <f t="shared" si="17"/>
        <v>1.0125294186124043</v>
      </c>
      <c r="O107" s="10" t="s">
        <v>15</v>
      </c>
      <c r="P107" s="10">
        <f>_xll.HumidairTdbRHPsi(I107,J107,N107,O107)</f>
        <v>4.1292638336826266E-3</v>
      </c>
      <c r="Q107" s="66">
        <f t="shared" si="18"/>
        <v>4.1292638336826268</v>
      </c>
      <c r="R107" s="43"/>
      <c r="S107" s="82">
        <v>4.1292638336826268</v>
      </c>
      <c r="T107" s="21"/>
      <c r="U107" s="109">
        <v>18</v>
      </c>
      <c r="V107" s="10" t="s">
        <v>152</v>
      </c>
      <c r="W107" s="105">
        <f>_xll.HumidairTdbRHPsi(I107, J107,N107,V107)</f>
        <v>1.1698273151985177</v>
      </c>
      <c r="X107" s="106">
        <v>1.1698273151985177</v>
      </c>
      <c r="Y107" s="21"/>
      <c r="Z107" s="109">
        <v>18</v>
      </c>
      <c r="AA107" s="10" t="s">
        <v>153</v>
      </c>
      <c r="AB107" s="105">
        <f>_xll.HumidairTdbRHPsi(I107,J107,N107,AA107)</f>
        <v>18.431663668344545</v>
      </c>
      <c r="AC107" s="108">
        <f t="shared" si="20"/>
        <v>55.431663668344541</v>
      </c>
      <c r="AD107" s="107">
        <v>55.431663668344541</v>
      </c>
      <c r="AF107" s="10" t="s">
        <v>154</v>
      </c>
      <c r="AG107" s="105">
        <f>_xll.HumidairTdbRHPsi(I107,J107,N107,AF107)</f>
        <v>8.0473693045741346</v>
      </c>
      <c r="AH107" s="108">
        <f t="shared" si="21"/>
        <v>45.047369304574133</v>
      </c>
      <c r="AI107" s="107">
        <v>45.047369304574133</v>
      </c>
      <c r="AJ107" s="73"/>
      <c r="AK107" s="10" t="s">
        <v>158</v>
      </c>
      <c r="AL107" s="113">
        <f>_xll.HumidairTdbRHPsi(I107,J107,N107,AK107)</f>
        <v>0.79668220314932736</v>
      </c>
      <c r="AM107" s="82">
        <v>0.79668220314932736</v>
      </c>
      <c r="AN107" s="73"/>
      <c r="AO107" s="73"/>
    </row>
    <row r="108" spans="1:41" x14ac:dyDescent="0.25">
      <c r="A108" s="5">
        <v>19</v>
      </c>
      <c r="B108" s="15"/>
      <c r="C108" s="54" t="s">
        <v>65</v>
      </c>
      <c r="D108" s="54"/>
      <c r="E108" s="22" t="s">
        <v>66</v>
      </c>
      <c r="F108" s="4" t="s">
        <v>67</v>
      </c>
      <c r="G108" s="45">
        <v>44368</v>
      </c>
      <c r="H108" s="41">
        <v>0.96180555555555547</v>
      </c>
      <c r="I108" s="40">
        <v>3</v>
      </c>
      <c r="J108" s="40">
        <v>93</v>
      </c>
      <c r="K108" s="40" t="s">
        <v>85</v>
      </c>
      <c r="L108" s="10">
        <v>15</v>
      </c>
      <c r="M108" s="65">
        <f t="shared" si="22"/>
        <v>101144.93246061618</v>
      </c>
      <c r="N108" s="10">
        <f t="shared" si="17"/>
        <v>1.0114493246061618</v>
      </c>
      <c r="O108" s="10" t="s">
        <v>15</v>
      </c>
      <c r="P108" s="10">
        <f>_xll.HumidairTdbRHPsi(I108,J108,N108,O108)</f>
        <v>4.3828199047036736E-3</v>
      </c>
      <c r="Q108" s="66">
        <f t="shared" si="18"/>
        <v>4.3828199047036733</v>
      </c>
      <c r="R108" s="43"/>
      <c r="S108" s="82">
        <v>4.3828199047036733</v>
      </c>
      <c r="T108" s="21"/>
      <c r="U108" s="109">
        <v>19</v>
      </c>
      <c r="V108" s="10" t="s">
        <v>152</v>
      </c>
      <c r="W108" s="105">
        <f>_xll.HumidairTdbRHPsi(I108, J108,N108,V108)</f>
        <v>1.980399117242996</v>
      </c>
      <c r="X108" s="106">
        <v>1.980399117242996</v>
      </c>
      <c r="Y108" s="21"/>
      <c r="Z108" s="109">
        <v>19</v>
      </c>
      <c r="AA108" s="10" t="s">
        <v>153</v>
      </c>
      <c r="AB108" s="105">
        <f>_xll.HumidairTdbRHPsi(I108,J108,N108,AA108)</f>
        <v>13.998804714911333</v>
      </c>
      <c r="AC108" s="108">
        <f t="shared" si="20"/>
        <v>50.99880471491133</v>
      </c>
      <c r="AD108" s="107">
        <v>50.99880471491133</v>
      </c>
      <c r="AF108" s="10" t="s">
        <v>154</v>
      </c>
      <c r="AG108" s="105">
        <f>_xll.HumidairTdbRHPsi(I108,J108,N108,AF108)</f>
        <v>3.01804962212965</v>
      </c>
      <c r="AH108" s="108">
        <f t="shared" si="21"/>
        <v>40.018049622129652</v>
      </c>
      <c r="AI108" s="107">
        <v>40.018049622129652</v>
      </c>
      <c r="AJ108" s="73"/>
      <c r="AK108" s="10" t="s">
        <v>158</v>
      </c>
      <c r="AL108" s="113">
        <f>_xll.HumidairTdbRHPsi(I108,J108,N108,AK108)</f>
        <v>0.78330263300624492</v>
      </c>
      <c r="AM108" s="82">
        <v>0.78330263300624492</v>
      </c>
      <c r="AN108" s="73"/>
      <c r="AO108" s="73"/>
    </row>
    <row r="109" spans="1:41" x14ac:dyDescent="0.25">
      <c r="A109" s="5">
        <v>20</v>
      </c>
      <c r="B109" s="23" t="s">
        <v>68</v>
      </c>
      <c r="C109" s="9" t="s">
        <v>69</v>
      </c>
      <c r="D109" s="9"/>
      <c r="E109" s="10" t="s">
        <v>70</v>
      </c>
      <c r="F109" s="55" t="s">
        <v>71</v>
      </c>
      <c r="G109" s="45">
        <v>44369</v>
      </c>
      <c r="H109" s="41">
        <v>0.58819444444444446</v>
      </c>
      <c r="I109" s="40">
        <v>-18</v>
      </c>
      <c r="J109" s="40">
        <v>38</v>
      </c>
      <c r="K109" s="40" t="s">
        <v>85</v>
      </c>
      <c r="L109" s="10">
        <v>10</v>
      </c>
      <c r="M109" s="65">
        <f t="shared" si="22"/>
        <v>101204.92615896827</v>
      </c>
      <c r="N109" s="10">
        <f t="shared" si="17"/>
        <v>1.0120492615896828</v>
      </c>
      <c r="O109" s="10" t="s">
        <v>15</v>
      </c>
      <c r="P109" s="77">
        <f>_xll.HumidairTdbRHPsi(I109,J109,N109,O109)</f>
        <v>2.93135369202486E-4</v>
      </c>
      <c r="Q109" s="66">
        <f t="shared" si="18"/>
        <v>0.29313536920248601</v>
      </c>
      <c r="R109" s="43"/>
      <c r="S109" s="82">
        <v>0.29313536920248601</v>
      </c>
      <c r="T109" s="21"/>
      <c r="U109" s="109">
        <v>20</v>
      </c>
      <c r="V109" s="10" t="s">
        <v>152</v>
      </c>
      <c r="W109" s="105">
        <f>_xll.HumidairTdbRHPsi(I109, J109,N109,V109)</f>
        <v>-27.849540516527099</v>
      </c>
      <c r="X109" s="106">
        <v>-27.849540516527099</v>
      </c>
      <c r="Y109" s="21"/>
      <c r="Z109" s="109">
        <v>20</v>
      </c>
      <c r="AA109" s="10" t="s">
        <v>153</v>
      </c>
      <c r="AB109" s="105">
        <f>_xll.HumidairTdbRHPsi(I109,J109,N109,AA109)</f>
        <v>-17.379889321257245</v>
      </c>
      <c r="AC109" s="108">
        <f t="shared" si="20"/>
        <v>19.620110678742755</v>
      </c>
      <c r="AD109" s="107">
        <v>19.620110678742755</v>
      </c>
      <c r="AF109" s="10" t="s">
        <v>154</v>
      </c>
      <c r="AG109" s="105">
        <f>_xll.HumidairTdbRHPsi(I109,J109,N109,AF109)</f>
        <v>-18.10295427096117</v>
      </c>
      <c r="AH109" s="108">
        <f t="shared" si="21"/>
        <v>18.89704572903883</v>
      </c>
      <c r="AI109" s="107">
        <v>18.89704572903883</v>
      </c>
      <c r="AJ109" s="73"/>
      <c r="AK109" s="10" t="s">
        <v>158</v>
      </c>
      <c r="AL109" s="113">
        <f>_xll.HumidairTdbRHPsi(I109,J109,N109,AK109)</f>
        <v>0.72308291960059978</v>
      </c>
      <c r="AM109" s="82">
        <v>0.72308291960059978</v>
      </c>
      <c r="AN109" s="73"/>
      <c r="AO109" s="73"/>
    </row>
    <row r="110" spans="1:41" x14ac:dyDescent="0.25">
      <c r="S110" s="73"/>
      <c r="T110" s="73"/>
      <c r="U110" s="73"/>
      <c r="V110" s="73"/>
      <c r="W110" s="73"/>
      <c r="AH110" s="73"/>
      <c r="AI110" s="21"/>
      <c r="AJ110" s="73"/>
      <c r="AK110" s="21"/>
      <c r="AL110" s="32"/>
      <c r="AM110" s="21"/>
      <c r="AN110" s="73"/>
      <c r="AO110" s="73"/>
    </row>
    <row r="111" spans="1:41" x14ac:dyDescent="0.25">
      <c r="AH111" s="73"/>
      <c r="AI111" s="73"/>
      <c r="AJ111" s="73"/>
      <c r="AK111" s="73"/>
      <c r="AL111" s="73"/>
      <c r="AM111" s="73"/>
      <c r="AN111" s="73"/>
      <c r="AO111" s="73"/>
    </row>
    <row r="112" spans="1:41" x14ac:dyDescent="0.25">
      <c r="S112" s="73"/>
      <c r="T112" s="73"/>
      <c r="U112" s="73"/>
      <c r="V112" s="73"/>
      <c r="W112" s="73"/>
      <c r="AH112" s="73"/>
      <c r="AI112" s="73"/>
      <c r="AJ112" s="73"/>
      <c r="AK112" s="73"/>
      <c r="AL112" s="117" t="s">
        <v>163</v>
      </c>
      <c r="AM112" s="73"/>
      <c r="AN112" s="73"/>
      <c r="AO112" s="73"/>
    </row>
    <row r="113" spans="1:41" x14ac:dyDescent="0.25">
      <c r="L113" s="2"/>
      <c r="N113" s="51"/>
      <c r="O113" s="52"/>
      <c r="P113" s="52"/>
      <c r="S113" s="91" t="s">
        <v>109</v>
      </c>
      <c r="T113" s="73"/>
      <c r="U113" s="95"/>
      <c r="Z113" t="s">
        <v>180</v>
      </c>
      <c r="AC113" s="38" t="s">
        <v>144</v>
      </c>
      <c r="AD113" s="96" t="s">
        <v>144</v>
      </c>
      <c r="AH113" s="38" t="s">
        <v>144</v>
      </c>
      <c r="AI113" s="96" t="s">
        <v>144</v>
      </c>
      <c r="AJ113" s="73"/>
      <c r="AL113" s="53" t="s">
        <v>155</v>
      </c>
      <c r="AM113" s="96" t="s">
        <v>155</v>
      </c>
      <c r="AN113" s="73"/>
      <c r="AO113" s="73"/>
    </row>
    <row r="114" spans="1:41" x14ac:dyDescent="0.25">
      <c r="B114" s="56" t="s">
        <v>109</v>
      </c>
      <c r="C114" s="31"/>
      <c r="D114" s="31"/>
      <c r="E114" s="25"/>
      <c r="F114" s="25"/>
      <c r="G114" s="25"/>
      <c r="H114" s="69"/>
      <c r="I114" s="25"/>
      <c r="J114" s="70"/>
      <c r="Q114" s="4" t="s">
        <v>72</v>
      </c>
      <c r="S114" s="83" t="s">
        <v>72</v>
      </c>
      <c r="T114" s="73"/>
      <c r="U114" t="s">
        <v>145</v>
      </c>
      <c r="AB114" s="97" t="s">
        <v>134</v>
      </c>
      <c r="AC114" s="22">
        <v>37</v>
      </c>
      <c r="AD114" s="98">
        <v>37</v>
      </c>
      <c r="AG114" s="97" t="s">
        <v>134</v>
      </c>
      <c r="AH114" s="22">
        <v>37</v>
      </c>
      <c r="AI114" s="98">
        <v>37</v>
      </c>
      <c r="AJ114" s="73"/>
      <c r="AL114" s="22" t="s">
        <v>82</v>
      </c>
      <c r="AM114" s="98" t="s">
        <v>82</v>
      </c>
      <c r="AN114" s="73"/>
      <c r="AO114" s="73"/>
    </row>
    <row r="115" spans="1:41" x14ac:dyDescent="0.25">
      <c r="H115" s="4" t="s">
        <v>0</v>
      </c>
      <c r="L115" s="4" t="s">
        <v>1</v>
      </c>
      <c r="M115" s="4" t="s">
        <v>2</v>
      </c>
      <c r="P115" s="4" t="s">
        <v>72</v>
      </c>
      <c r="Q115" s="4" t="s">
        <v>81</v>
      </c>
      <c r="R115" s="4"/>
      <c r="S115" s="84" t="s">
        <v>81</v>
      </c>
      <c r="T115" s="73"/>
      <c r="W115" s="53" t="s">
        <v>134</v>
      </c>
      <c r="X115" s="99" t="s">
        <v>134</v>
      </c>
      <c r="AB115" s="100" t="s">
        <v>146</v>
      </c>
      <c r="AC115" s="54" t="s">
        <v>147</v>
      </c>
      <c r="AD115" s="101" t="s">
        <v>147</v>
      </c>
      <c r="AG115" s="59" t="s">
        <v>146</v>
      </c>
      <c r="AH115" s="54" t="s">
        <v>147</v>
      </c>
      <c r="AI115" s="101" t="s">
        <v>147</v>
      </c>
      <c r="AJ115" s="73"/>
      <c r="AL115" s="54" t="s">
        <v>156</v>
      </c>
      <c r="AM115" s="98" t="s">
        <v>156</v>
      </c>
      <c r="AN115" s="73"/>
      <c r="AO115" s="73"/>
    </row>
    <row r="116" spans="1:41" x14ac:dyDescent="0.25">
      <c r="A116" s="5"/>
      <c r="B116" s="5"/>
      <c r="C116" t="s">
        <v>3</v>
      </c>
      <c r="E116" t="s">
        <v>4</v>
      </c>
      <c r="F116" t="s">
        <v>5</v>
      </c>
      <c r="G116" s="4" t="s">
        <v>6</v>
      </c>
      <c r="H116" s="6" t="s">
        <v>7</v>
      </c>
      <c r="I116" s="4" t="s">
        <v>98</v>
      </c>
      <c r="J116" s="4" t="s">
        <v>99</v>
      </c>
      <c r="K116" s="4" t="s">
        <v>74</v>
      </c>
      <c r="L116" s="7" t="s">
        <v>171</v>
      </c>
      <c r="M116" s="24" t="s">
        <v>8</v>
      </c>
      <c r="N116" s="4" t="s">
        <v>9</v>
      </c>
      <c r="O116" s="4" t="s">
        <v>10</v>
      </c>
      <c r="P116" s="4" t="s">
        <v>11</v>
      </c>
      <c r="Q116" s="4" t="s">
        <v>82</v>
      </c>
      <c r="R116" s="4"/>
      <c r="S116" s="84" t="s">
        <v>82</v>
      </c>
      <c r="T116" s="21"/>
      <c r="U116" s="10" t="s">
        <v>148</v>
      </c>
      <c r="V116" s="55" t="s">
        <v>10</v>
      </c>
      <c r="W116" s="14" t="s">
        <v>149</v>
      </c>
      <c r="X116" s="102" t="s">
        <v>149</v>
      </c>
      <c r="Y116" s="21"/>
      <c r="Z116" s="10" t="s">
        <v>148</v>
      </c>
      <c r="AA116" s="55" t="s">
        <v>10</v>
      </c>
      <c r="AB116" s="103" t="s">
        <v>150</v>
      </c>
      <c r="AC116" s="14" t="s">
        <v>151</v>
      </c>
      <c r="AD116" s="104" t="s">
        <v>151</v>
      </c>
      <c r="AF116" s="9" t="s">
        <v>10</v>
      </c>
      <c r="AG116" s="103" t="s">
        <v>82</v>
      </c>
      <c r="AH116" s="14" t="s">
        <v>151</v>
      </c>
      <c r="AI116" s="104" t="s">
        <v>151</v>
      </c>
      <c r="AJ116" s="73"/>
      <c r="AK116" s="44" t="s">
        <v>10</v>
      </c>
      <c r="AL116" s="13" t="s">
        <v>157</v>
      </c>
      <c r="AM116" s="104" t="s">
        <v>157</v>
      </c>
      <c r="AN116" s="73"/>
      <c r="AO116" s="73"/>
    </row>
    <row r="117" spans="1:41" x14ac:dyDescent="0.25">
      <c r="A117">
        <v>1</v>
      </c>
      <c r="C117" s="9" t="s">
        <v>12</v>
      </c>
      <c r="D117" s="9"/>
      <c r="E117" s="10" t="s">
        <v>13</v>
      </c>
      <c r="F117" s="44" t="s">
        <v>14</v>
      </c>
      <c r="G117" s="45">
        <v>44398</v>
      </c>
      <c r="H117" s="41">
        <v>0.8027777777777777</v>
      </c>
      <c r="I117" s="40">
        <v>4</v>
      </c>
      <c r="J117" s="40">
        <v>93</v>
      </c>
      <c r="K117" s="40" t="s">
        <v>85</v>
      </c>
      <c r="L117" s="10">
        <v>32</v>
      </c>
      <c r="M117" s="65">
        <f>+((101325*(1-(2.25577*10^-5)*(L117))^5.25588))</f>
        <v>100941.16925190832</v>
      </c>
      <c r="N117" s="10">
        <f t="shared" ref="N117:N136" si="23">+M117/100000</f>
        <v>1.0094116925190832</v>
      </c>
      <c r="O117" s="10" t="s">
        <v>15</v>
      </c>
      <c r="P117" s="10">
        <f>_xll.HumidairTdbRHPsi(I117,J117,N117,O117)</f>
        <v>4.7153683526694849E-3</v>
      </c>
      <c r="Q117" s="67">
        <f t="shared" ref="Q117:Q136" si="24">+P117*1000</f>
        <v>4.7153683526694845</v>
      </c>
      <c r="R117" s="43"/>
      <c r="S117" s="82">
        <v>4.7153683526694845</v>
      </c>
      <c r="T117" s="21"/>
      <c r="U117" s="10">
        <v>1</v>
      </c>
      <c r="V117" s="10" t="s">
        <v>152</v>
      </c>
      <c r="W117" s="105">
        <f>_xll.HumidairTdbRHPsi(I117, J117,N117,V117)</f>
        <v>2.972117639145381</v>
      </c>
      <c r="X117" s="106">
        <v>2.972117639145381</v>
      </c>
      <c r="Y117" s="21"/>
      <c r="Z117" s="10">
        <v>1</v>
      </c>
      <c r="AA117" s="10" t="s">
        <v>153</v>
      </c>
      <c r="AB117" s="105">
        <f>_xll.HumidairTdbRHPsi(I117,J117,N117,AA117)</f>
        <v>15.847107491235397</v>
      </c>
      <c r="AC117" s="105">
        <f>+AB117+37</f>
        <v>52.847107491235398</v>
      </c>
      <c r="AD117" s="107">
        <v>52.847107491235398</v>
      </c>
      <c r="AF117" s="10" t="s">
        <v>154</v>
      </c>
      <c r="AG117" s="105">
        <f>_xll.HumidairTdbRHPsi(I117,J117,N117,AF117)</f>
        <v>4.0244811216248184</v>
      </c>
      <c r="AH117" s="105">
        <f>+AG117+37</f>
        <v>41.024481121624817</v>
      </c>
      <c r="AI117" s="107">
        <v>41.024481121624817</v>
      </c>
      <c r="AJ117" s="73"/>
      <c r="AK117" s="10" t="s">
        <v>158</v>
      </c>
      <c r="AL117" s="113">
        <f>_xll.HumidairTdbRHPsi(I117,J117,N117,AK117)</f>
        <v>0.78773671016967206</v>
      </c>
      <c r="AM117" s="82">
        <v>0.78773671016967206</v>
      </c>
      <c r="AN117" s="73"/>
      <c r="AO117" s="73"/>
    </row>
    <row r="118" spans="1:41" x14ac:dyDescent="0.25">
      <c r="A118">
        <v>2</v>
      </c>
      <c r="B118" s="1" t="s">
        <v>16</v>
      </c>
      <c r="C118" s="13" t="s">
        <v>17</v>
      </c>
      <c r="D118" s="13"/>
      <c r="E118" s="14" t="s">
        <v>18</v>
      </c>
      <c r="F118" s="11" t="s">
        <v>19</v>
      </c>
      <c r="G118" s="45">
        <v>44399</v>
      </c>
      <c r="H118" s="41">
        <v>0.34375</v>
      </c>
      <c r="I118" s="40">
        <v>6</v>
      </c>
      <c r="J118" s="40">
        <v>100</v>
      </c>
      <c r="K118" s="40" t="s">
        <v>85</v>
      </c>
      <c r="L118" s="10">
        <v>41</v>
      </c>
      <c r="M118" s="65">
        <f t="shared" ref="M118:M126" si="25">+((101325*(1-(2.25577*10^-5)*(L118))^5.25588))</f>
        <v>100833.42925724134</v>
      </c>
      <c r="N118" s="10">
        <f t="shared" si="23"/>
        <v>1.0083342925724135</v>
      </c>
      <c r="O118" s="10" t="s">
        <v>15</v>
      </c>
      <c r="P118" s="10">
        <f>_xll.HumidairTdbRHPsi(I118,J118,N118,O118)</f>
        <v>5.8459625260787341E-3</v>
      </c>
      <c r="Q118" s="67">
        <f t="shared" si="24"/>
        <v>5.8459625260787345</v>
      </c>
      <c r="R118" s="43"/>
      <c r="S118" s="82">
        <v>5.8459625260787345</v>
      </c>
      <c r="T118" s="21"/>
      <c r="U118" s="10">
        <v>2</v>
      </c>
      <c r="V118" s="10" t="s">
        <v>152</v>
      </c>
      <c r="W118" s="105">
        <f>_xll.HumidairTdbRHPsi(I118, J118,N118,V118)</f>
        <v>6</v>
      </c>
      <c r="X118" s="106">
        <v>6</v>
      </c>
      <c r="Y118" s="21"/>
      <c r="Z118" s="10">
        <v>2</v>
      </c>
      <c r="AA118" s="10" t="s">
        <v>153</v>
      </c>
      <c r="AB118" s="105">
        <f>_xll.HumidairTdbRHPsi(I118,J118,N118,AA118)</f>
        <v>20.715213484452207</v>
      </c>
      <c r="AC118" s="108">
        <f t="shared" ref="AC118:AC136" si="26">+AB118+37</f>
        <v>57.715213484452207</v>
      </c>
      <c r="AD118" s="107">
        <v>57.715213484452207</v>
      </c>
      <c r="AF118" s="10" t="s">
        <v>154</v>
      </c>
      <c r="AG118" s="105">
        <f>_xll.HumidairTdbRHPsi(I118,J118,N118,AF118)</f>
        <v>6.0365792456445035</v>
      </c>
      <c r="AH118" s="108">
        <f t="shared" ref="AH118:AH136" si="27">+AG118+37</f>
        <v>43.036579245644504</v>
      </c>
      <c r="AI118" s="107">
        <v>43.036579245644504</v>
      </c>
      <c r="AJ118" s="73"/>
      <c r="AK118" s="10" t="s">
        <v>158</v>
      </c>
      <c r="AL118" s="113">
        <f>_xll.HumidairTdbRHPsi(I118,J118,N118,AK118)</f>
        <v>0.79428874588061149</v>
      </c>
      <c r="AM118" s="82">
        <v>0.79428874588061149</v>
      </c>
      <c r="AN118" s="73"/>
      <c r="AO118" s="73"/>
    </row>
    <row r="119" spans="1:41" x14ac:dyDescent="0.25">
      <c r="A119">
        <v>3</v>
      </c>
      <c r="C119" s="13" t="s">
        <v>20</v>
      </c>
      <c r="D119" s="13"/>
      <c r="E119" s="10" t="s">
        <v>21</v>
      </c>
      <c r="F119" s="11" t="s">
        <v>22</v>
      </c>
      <c r="G119" s="45">
        <v>44399</v>
      </c>
      <c r="H119" s="41">
        <v>4.3750000000000004E-2</v>
      </c>
      <c r="I119" s="40">
        <v>9</v>
      </c>
      <c r="J119" s="40">
        <v>61</v>
      </c>
      <c r="K119" s="40" t="s">
        <v>85</v>
      </c>
      <c r="L119" s="10">
        <v>15</v>
      </c>
      <c r="M119" s="65">
        <f t="shared" si="25"/>
        <v>101144.93246061618</v>
      </c>
      <c r="N119" s="10">
        <f t="shared" si="23"/>
        <v>1.0114493246061618</v>
      </c>
      <c r="O119" s="10" t="s">
        <v>15</v>
      </c>
      <c r="P119" s="10">
        <f>_xll.HumidairTdbRHPsi(I119,J119,N119,O119)</f>
        <v>4.3538985791472399E-3</v>
      </c>
      <c r="Q119" s="67">
        <f t="shared" si="24"/>
        <v>4.3538985791472395</v>
      </c>
      <c r="R119" s="43"/>
      <c r="S119" s="82">
        <v>4.3538985791472395</v>
      </c>
      <c r="T119" s="21"/>
      <c r="U119" s="10">
        <v>3</v>
      </c>
      <c r="V119" s="10" t="s">
        <v>152</v>
      </c>
      <c r="W119" s="105">
        <f>_xll.HumidairTdbRHPsi(I119, J119,N119,V119)</f>
        <v>1.8884459307901125</v>
      </c>
      <c r="X119" s="106">
        <v>1.8884459307901125</v>
      </c>
      <c r="Y119" s="21"/>
      <c r="Z119" s="10">
        <v>3</v>
      </c>
      <c r="AA119" s="10" t="s">
        <v>153</v>
      </c>
      <c r="AB119" s="105">
        <f>_xll.HumidairTdbRHPsi(I119,J119,N119,AA119)</f>
        <v>20.010917716855566</v>
      </c>
      <c r="AC119" s="108">
        <f t="shared" si="26"/>
        <v>57.010917716855566</v>
      </c>
      <c r="AD119" s="107">
        <v>57.010917716855566</v>
      </c>
      <c r="AF119" s="10" t="s">
        <v>154</v>
      </c>
      <c r="AG119" s="105">
        <f>_xll.HumidairTdbRHPsi(I119,J119,N119,AF119)</f>
        <v>9.0536311272999175</v>
      </c>
      <c r="AH119" s="108">
        <f t="shared" si="27"/>
        <v>46.053631127299916</v>
      </c>
      <c r="AI119" s="107">
        <v>46.053631127299916</v>
      </c>
      <c r="AJ119" s="73"/>
      <c r="AK119" s="10" t="s">
        <v>158</v>
      </c>
      <c r="AL119" s="113">
        <f>_xll.HumidairTdbRHPsi(I119,J119,N119,AK119)</f>
        <v>0.80037930191425866</v>
      </c>
      <c r="AM119" s="82">
        <v>0.80037930191425866</v>
      </c>
      <c r="AN119" s="73"/>
      <c r="AO119" s="73"/>
    </row>
    <row r="120" spans="1:41" x14ac:dyDescent="0.25">
      <c r="A120" s="5">
        <v>4</v>
      </c>
      <c r="B120" s="15"/>
      <c r="C120" s="13" t="s">
        <v>23</v>
      </c>
      <c r="D120" s="13"/>
      <c r="E120" s="10" t="s">
        <v>24</v>
      </c>
      <c r="F120" s="11" t="s">
        <v>25</v>
      </c>
      <c r="G120" s="45">
        <v>44398</v>
      </c>
      <c r="H120" s="41">
        <v>0.71805555555555556</v>
      </c>
      <c r="I120" s="40">
        <v>30</v>
      </c>
      <c r="J120" s="40">
        <v>34</v>
      </c>
      <c r="K120" s="40" t="s">
        <v>86</v>
      </c>
      <c r="L120" s="10">
        <v>26</v>
      </c>
      <c r="M120" s="65">
        <f t="shared" si="25"/>
        <v>101013.04768769341</v>
      </c>
      <c r="N120" s="10">
        <f t="shared" si="23"/>
        <v>1.0101304768769341</v>
      </c>
      <c r="O120" s="10" t="s">
        <v>15</v>
      </c>
      <c r="P120" s="10">
        <f>_xll.HumidairTdbRHPsi(I120,J120,N120,O120)</f>
        <v>9.0578537391311879E-3</v>
      </c>
      <c r="Q120" s="67">
        <f t="shared" si="24"/>
        <v>9.057853739131188</v>
      </c>
      <c r="R120" s="43"/>
      <c r="S120" s="82">
        <v>9.057853739131188</v>
      </c>
      <c r="T120" s="21"/>
      <c r="U120" s="10">
        <v>4</v>
      </c>
      <c r="V120" s="10" t="s">
        <v>152</v>
      </c>
      <c r="W120" s="105">
        <f>_xll.HumidairTdbRHPsi(I120, J120,N120,V120)</f>
        <v>12.444362896029531</v>
      </c>
      <c r="X120" s="106">
        <v>12.444362896029531</v>
      </c>
      <c r="Y120" s="21"/>
      <c r="Z120" s="10">
        <v>4</v>
      </c>
      <c r="AA120" s="10" t="s">
        <v>153</v>
      </c>
      <c r="AB120" s="105">
        <f>_xll.HumidairTdbRHPsi(I120,J120,N120,AA120)</f>
        <v>53.335372852280628</v>
      </c>
      <c r="AC120" s="108">
        <f t="shared" si="26"/>
        <v>90.335372852280628</v>
      </c>
      <c r="AD120" s="107">
        <v>90.335372852280628</v>
      </c>
      <c r="AF120" s="10" t="s">
        <v>154</v>
      </c>
      <c r="AG120" s="105">
        <f>_xll.HumidairTdbRHPsi(I120,J120,N120,AF120)</f>
        <v>30.185707907878587</v>
      </c>
      <c r="AH120" s="108">
        <f t="shared" si="27"/>
        <v>67.185707907878594</v>
      </c>
      <c r="AI120" s="107">
        <v>67.185707907878594</v>
      </c>
      <c r="AJ120" s="73"/>
      <c r="AK120" s="10" t="s">
        <v>158</v>
      </c>
      <c r="AL120" s="113">
        <f>_xll.HumidairTdbRHPsi(I120,J120,N120,AK120)</f>
        <v>0.86125274367699589</v>
      </c>
      <c r="AM120" s="82">
        <v>0.86125274367699589</v>
      </c>
      <c r="AN120" s="73"/>
      <c r="AO120" s="73"/>
    </row>
    <row r="121" spans="1:41" x14ac:dyDescent="0.25">
      <c r="A121">
        <v>5</v>
      </c>
      <c r="C121" s="9" t="s">
        <v>26</v>
      </c>
      <c r="D121" s="9"/>
      <c r="E121" s="10" t="s">
        <v>27</v>
      </c>
      <c r="F121" s="11" t="s">
        <v>28</v>
      </c>
      <c r="G121" s="45">
        <v>44399</v>
      </c>
      <c r="H121" s="41">
        <v>0.29305555555555557</v>
      </c>
      <c r="I121" s="40">
        <v>28</v>
      </c>
      <c r="J121" s="40">
        <v>15</v>
      </c>
      <c r="K121" s="40" t="s">
        <v>110</v>
      </c>
      <c r="L121" s="10">
        <v>356</v>
      </c>
      <c r="M121" s="65">
        <f t="shared" si="25"/>
        <v>97120.766933102874</v>
      </c>
      <c r="N121" s="10">
        <f t="shared" si="23"/>
        <v>0.97120766933102876</v>
      </c>
      <c r="O121" s="10" t="s">
        <v>15</v>
      </c>
      <c r="P121" s="10">
        <f>_xll.HumidairTdbRHPsi(I121,J121,N121,O121)</f>
        <v>3.6699834381294059E-3</v>
      </c>
      <c r="Q121" s="67">
        <f t="shared" si="24"/>
        <v>3.6699834381294059</v>
      </c>
      <c r="R121" s="43"/>
      <c r="S121" s="82">
        <v>3.6699834381294059</v>
      </c>
      <c r="T121" s="21"/>
      <c r="U121" s="10">
        <v>5</v>
      </c>
      <c r="V121" s="10" t="s">
        <v>152</v>
      </c>
      <c r="W121" s="105">
        <f>_xll.HumidairTdbRHPsi(I121, J121,N121,V121)</f>
        <v>-0.89710107599626099</v>
      </c>
      <c r="X121" s="106">
        <v>-0.89710107599626099</v>
      </c>
      <c r="Y121" s="21"/>
      <c r="Z121" s="10">
        <v>5</v>
      </c>
      <c r="AA121" s="10" t="s">
        <v>153</v>
      </c>
      <c r="AB121" s="105">
        <f>_xll.HumidairTdbRHPsi(I121,J121,N121,AA121)</f>
        <v>37.548421322371482</v>
      </c>
      <c r="AC121" s="108">
        <f t="shared" si="26"/>
        <v>74.548421322371482</v>
      </c>
      <c r="AD121" s="107">
        <v>74.548421322371482</v>
      </c>
      <c r="AF121" s="10" t="s">
        <v>154</v>
      </c>
      <c r="AG121" s="105">
        <f>_xll.HumidairTdbRHPsi(I121,J121,N121,AF121)</f>
        <v>28.181328914543439</v>
      </c>
      <c r="AH121" s="108">
        <f t="shared" si="27"/>
        <v>65.181328914543442</v>
      </c>
      <c r="AI121" s="107">
        <v>65.181328914543442</v>
      </c>
      <c r="AJ121" s="73"/>
      <c r="AK121" s="10" t="s">
        <v>158</v>
      </c>
      <c r="AL121" s="113">
        <f>_xll.HumidairTdbRHPsi(I121,J121,N121,AK121)</f>
        <v>0.88985340973248872</v>
      </c>
      <c r="AM121" s="82">
        <v>0.88985340973248872</v>
      </c>
      <c r="AN121" s="73"/>
      <c r="AO121" s="73"/>
    </row>
    <row r="122" spans="1:41" x14ac:dyDescent="0.25">
      <c r="A122">
        <v>6</v>
      </c>
      <c r="C122" s="9" t="s">
        <v>29</v>
      </c>
      <c r="D122" s="9"/>
      <c r="E122" s="10" t="s">
        <v>30</v>
      </c>
      <c r="F122" s="11" t="s">
        <v>31</v>
      </c>
      <c r="G122" s="45">
        <v>44398</v>
      </c>
      <c r="H122" s="46">
        <v>0.67013888888888884</v>
      </c>
      <c r="I122" s="40">
        <v>22</v>
      </c>
      <c r="J122" s="40">
        <v>45</v>
      </c>
      <c r="K122" s="40" t="s">
        <v>75</v>
      </c>
      <c r="L122" s="10">
        <v>2</v>
      </c>
      <c r="M122" s="65">
        <f t="shared" si="25"/>
        <v>101300.97600813</v>
      </c>
      <c r="N122" s="10">
        <f t="shared" si="23"/>
        <v>1.0130097600812999</v>
      </c>
      <c r="O122" s="10" t="s">
        <v>15</v>
      </c>
      <c r="P122" s="10">
        <f>_xll.HumidairTdbRHPsi(I122,J122,N122,O122)</f>
        <v>7.4250563334878764E-3</v>
      </c>
      <c r="Q122" s="67">
        <f t="shared" si="24"/>
        <v>7.4250563334878761</v>
      </c>
      <c r="R122" s="43"/>
      <c r="S122" s="82">
        <v>7.4250563334878761</v>
      </c>
      <c r="T122" s="21"/>
      <c r="U122" s="10">
        <v>6</v>
      </c>
      <c r="V122" s="10" t="s">
        <v>152</v>
      </c>
      <c r="W122" s="105">
        <f>_xll.HumidairTdbRHPsi(I122, J122,N122,V122)</f>
        <v>9.5361936821542486</v>
      </c>
      <c r="X122" s="106">
        <v>9.5361936821542486</v>
      </c>
      <c r="Y122" s="21"/>
      <c r="Z122" s="10">
        <v>6</v>
      </c>
      <c r="AA122" s="10" t="s">
        <v>153</v>
      </c>
      <c r="AB122" s="105">
        <f>_xll.HumidairTdbRHPsi(I122,J122,N122,AA122)</f>
        <v>40.998981191015972</v>
      </c>
      <c r="AC122" s="108">
        <f t="shared" si="26"/>
        <v>77.998981191015972</v>
      </c>
      <c r="AD122" s="107">
        <v>77.998981191015972</v>
      </c>
      <c r="AF122" s="10" t="s">
        <v>154</v>
      </c>
      <c r="AG122" s="105">
        <f>_xll.HumidairTdbRHPsi(I122,J122,N122,AF122)</f>
        <v>22.133253783250389</v>
      </c>
      <c r="AH122" s="108">
        <f t="shared" si="27"/>
        <v>59.133253783250389</v>
      </c>
      <c r="AI122" s="107">
        <v>59.133253783250389</v>
      </c>
      <c r="AJ122" s="73"/>
      <c r="AK122" s="10" t="s">
        <v>158</v>
      </c>
      <c r="AL122" s="113">
        <f>_xll.HumidairTdbRHPsi(I122,J122,N122,AK122)</f>
        <v>0.83608026704823113</v>
      </c>
      <c r="AM122" s="82">
        <v>0.83608026704823113</v>
      </c>
      <c r="AN122" s="73"/>
      <c r="AO122" s="73"/>
    </row>
    <row r="123" spans="1:41" x14ac:dyDescent="0.25">
      <c r="A123">
        <v>7</v>
      </c>
      <c r="B123" s="1" t="s">
        <v>32</v>
      </c>
      <c r="C123" s="9" t="s">
        <v>33</v>
      </c>
      <c r="D123" s="9"/>
      <c r="E123" s="10" t="s">
        <v>34</v>
      </c>
      <c r="F123" s="11" t="s">
        <v>35</v>
      </c>
      <c r="G123" s="45">
        <v>44399</v>
      </c>
      <c r="H123" s="41">
        <v>5.0694444444444452E-2</v>
      </c>
      <c r="I123" s="40">
        <v>24</v>
      </c>
      <c r="J123" s="40">
        <v>77</v>
      </c>
      <c r="K123" s="40" t="s">
        <v>87</v>
      </c>
      <c r="L123" s="10">
        <v>126</v>
      </c>
      <c r="M123" s="65">
        <f t="shared" si="25"/>
        <v>99820.46987859541</v>
      </c>
      <c r="N123" s="10">
        <f t="shared" si="23"/>
        <v>0.99820469878595408</v>
      </c>
      <c r="O123" s="10" t="s">
        <v>15</v>
      </c>
      <c r="P123" s="10">
        <f>_xll.HumidairTdbRHPsi(I123,J123,N123,O123)</f>
        <v>1.4721734563166016E-2</v>
      </c>
      <c r="Q123" s="67">
        <f t="shared" si="24"/>
        <v>14.721734563166017</v>
      </c>
      <c r="R123" s="43"/>
      <c r="S123" s="82">
        <v>14.721734563166017</v>
      </c>
      <c r="T123" s="21"/>
      <c r="U123" s="10">
        <v>7</v>
      </c>
      <c r="V123" s="10" t="s">
        <v>152</v>
      </c>
      <c r="W123" s="105">
        <f>_xll.HumidairTdbRHPsi(I123, J123,N123,V123)</f>
        <v>19.721660487137058</v>
      </c>
      <c r="X123" s="106">
        <v>19.721660487137058</v>
      </c>
      <c r="Y123" s="21"/>
      <c r="Z123" s="10">
        <v>7</v>
      </c>
      <c r="AA123" s="10" t="s">
        <v>153</v>
      </c>
      <c r="AB123" s="105">
        <f>_xll.HumidairTdbRHPsi(I123,J123,N123,AA123)</f>
        <v>61.603620830789552</v>
      </c>
      <c r="AC123" s="108">
        <f t="shared" si="26"/>
        <v>98.603620830789552</v>
      </c>
      <c r="AD123" s="107">
        <v>98.603620830789552</v>
      </c>
      <c r="AF123" s="10" t="s">
        <v>154</v>
      </c>
      <c r="AG123" s="105">
        <f>_xll.HumidairTdbRHPsi(I123,J123,N123,AF123)</f>
        <v>24.149437803281831</v>
      </c>
      <c r="AH123" s="108">
        <f t="shared" si="27"/>
        <v>61.149437803281828</v>
      </c>
      <c r="AI123" s="107">
        <v>61.149437803281828</v>
      </c>
      <c r="AJ123" s="73"/>
      <c r="AK123" s="10" t="s">
        <v>158</v>
      </c>
      <c r="AL123" s="113">
        <f>_xll.HumidairTdbRHPsi(I123,J123,N123,AK123)</f>
        <v>0.8542502748981895</v>
      </c>
      <c r="AM123" s="82">
        <v>0.8542502748981895</v>
      </c>
      <c r="AN123" s="73"/>
      <c r="AO123" s="73"/>
    </row>
    <row r="124" spans="1:41" x14ac:dyDescent="0.25">
      <c r="A124">
        <v>8</v>
      </c>
      <c r="C124" s="9" t="s">
        <v>36</v>
      </c>
      <c r="D124" s="9"/>
      <c r="E124" s="10" t="s">
        <v>37</v>
      </c>
      <c r="F124" s="11" t="s">
        <v>38</v>
      </c>
      <c r="G124" s="45">
        <v>44399</v>
      </c>
      <c r="H124" s="41">
        <v>0.3</v>
      </c>
      <c r="I124" s="40">
        <v>25</v>
      </c>
      <c r="J124" s="40">
        <v>90</v>
      </c>
      <c r="K124" s="40" t="s">
        <v>85</v>
      </c>
      <c r="L124" s="10">
        <v>143</v>
      </c>
      <c r="M124" s="65">
        <f t="shared" si="25"/>
        <v>99618.87034335341</v>
      </c>
      <c r="N124" s="10">
        <f t="shared" si="23"/>
        <v>0.99618870343353405</v>
      </c>
      <c r="O124" s="10" t="s">
        <v>15</v>
      </c>
      <c r="P124" s="10">
        <f>_xll.HumidairTdbRHPsi(I124,J124,N124,O124)</f>
        <v>1.8411838928389546E-2</v>
      </c>
      <c r="Q124" s="67">
        <f t="shared" si="24"/>
        <v>18.411838928389546</v>
      </c>
      <c r="R124" s="43"/>
      <c r="S124" s="82">
        <v>18.411838928389546</v>
      </c>
      <c r="T124" s="21"/>
      <c r="U124" s="10">
        <v>8</v>
      </c>
      <c r="V124" s="10" t="s">
        <v>152</v>
      </c>
      <c r="W124" s="105">
        <f>_xll.HumidairTdbRHPsi(I124, J124,N124,V124)</f>
        <v>23.245225455677542</v>
      </c>
      <c r="X124" s="106">
        <v>23.245225455677542</v>
      </c>
      <c r="Y124" s="21"/>
      <c r="Z124" s="10">
        <v>8</v>
      </c>
      <c r="AA124" s="10" t="s">
        <v>153</v>
      </c>
      <c r="AB124" s="105">
        <f>_xll.HumidairTdbRHPsi(I124,J124,N124,AA124)</f>
        <v>72.029377442265073</v>
      </c>
      <c r="AC124" s="108">
        <f t="shared" si="26"/>
        <v>109.02937744226507</v>
      </c>
      <c r="AD124" s="107">
        <v>109.02937744226507</v>
      </c>
      <c r="AF124" s="10" t="s">
        <v>154</v>
      </c>
      <c r="AG124" s="105">
        <f>_xll.HumidairTdbRHPsi(I124,J124,N124,AF124)</f>
        <v>25.156300505073027</v>
      </c>
      <c r="AH124" s="108">
        <f t="shared" si="27"/>
        <v>62.156300505073027</v>
      </c>
      <c r="AI124" s="107">
        <v>62.156300505073027</v>
      </c>
      <c r="AJ124" s="73"/>
      <c r="AK124" s="10" t="s">
        <v>158</v>
      </c>
      <c r="AL124" s="113">
        <f>_xll.HumidairTdbRHPsi(I124,J124,N124,AK124)</f>
        <v>0.85886798463646796</v>
      </c>
      <c r="AM124" s="82">
        <v>0.85886798463646796</v>
      </c>
      <c r="AN124" s="73"/>
      <c r="AO124" s="73"/>
    </row>
    <row r="125" spans="1:41" x14ac:dyDescent="0.25">
      <c r="A125">
        <v>9</v>
      </c>
      <c r="C125" s="94" t="s">
        <v>39</v>
      </c>
      <c r="D125" s="94"/>
      <c r="E125" s="10" t="s">
        <v>40</v>
      </c>
      <c r="F125" s="11" t="s">
        <v>41</v>
      </c>
      <c r="G125" s="45">
        <v>44398</v>
      </c>
      <c r="H125" s="41">
        <v>0.79236111111111107</v>
      </c>
      <c r="I125" s="40">
        <v>23</v>
      </c>
      <c r="J125" s="40">
        <v>57</v>
      </c>
      <c r="K125" s="40" t="s">
        <v>85</v>
      </c>
      <c r="L125" s="10">
        <v>62</v>
      </c>
      <c r="M125" s="65">
        <f t="shared" si="25"/>
        <v>100582.39802554256</v>
      </c>
      <c r="N125" s="10">
        <f t="shared" si="23"/>
        <v>1.0058239802554256</v>
      </c>
      <c r="O125" s="10" t="s">
        <v>15</v>
      </c>
      <c r="P125" s="10">
        <f>_xll.HumidairTdbRHPsi(I125,J125,N125,O125)</f>
        <v>1.0108637195442614E-2</v>
      </c>
      <c r="Q125" s="67">
        <f t="shared" si="24"/>
        <v>10.108637195442613</v>
      </c>
      <c r="R125" s="43"/>
      <c r="S125" s="82">
        <v>10.108637195442613</v>
      </c>
      <c r="T125" s="21"/>
      <c r="U125" s="10">
        <v>9</v>
      </c>
      <c r="V125" s="10" t="s">
        <v>152</v>
      </c>
      <c r="W125" s="105">
        <f>_xll.HumidairTdbRHPsi(I125, J125,N125,V125)</f>
        <v>14.03418934907063</v>
      </c>
      <c r="X125" s="106">
        <v>14.03418934907063</v>
      </c>
      <c r="Y125" s="21"/>
      <c r="Z125" s="10">
        <v>9</v>
      </c>
      <c r="AA125" s="10" t="s">
        <v>153</v>
      </c>
      <c r="AB125" s="105">
        <f>_xll.HumidairTdbRHPsi(I125,J125,N125,AA125)</f>
        <v>48.842851450928777</v>
      </c>
      <c r="AC125" s="108">
        <f t="shared" si="26"/>
        <v>85.842851450928777</v>
      </c>
      <c r="AD125" s="107">
        <v>85.842851450928777</v>
      </c>
      <c r="AF125" s="10" t="s">
        <v>154</v>
      </c>
      <c r="AG125" s="105">
        <f>_xll.HumidairTdbRHPsi(I125,J125,N125,AF125)</f>
        <v>23.141291329290695</v>
      </c>
      <c r="AH125" s="108">
        <f t="shared" si="27"/>
        <v>60.141291329290695</v>
      </c>
      <c r="AI125" s="107">
        <v>60.141291329290695</v>
      </c>
      <c r="AJ125" s="73"/>
      <c r="AK125" s="10" t="s">
        <v>158</v>
      </c>
      <c r="AL125" s="113">
        <f>_xll.HumidairTdbRHPsi(I125,J125,N125,AK125)</f>
        <v>0.84491629982992855</v>
      </c>
      <c r="AM125" s="82">
        <v>0.84491629982992855</v>
      </c>
      <c r="AN125" s="73"/>
      <c r="AO125" s="73"/>
    </row>
    <row r="126" spans="1:41" x14ac:dyDescent="0.25">
      <c r="A126" s="5">
        <v>10</v>
      </c>
      <c r="B126" s="15"/>
      <c r="C126" s="13" t="s">
        <v>42</v>
      </c>
      <c r="D126" s="13"/>
      <c r="E126" s="14" t="s">
        <v>43</v>
      </c>
      <c r="F126" s="8" t="s">
        <v>44</v>
      </c>
      <c r="G126" s="45">
        <v>44398</v>
      </c>
      <c r="H126" s="41">
        <v>0.75347222222222221</v>
      </c>
      <c r="I126" s="40">
        <v>27</v>
      </c>
      <c r="J126" s="40">
        <v>65</v>
      </c>
      <c r="K126" s="40" t="s">
        <v>75</v>
      </c>
      <c r="L126" s="10">
        <v>255</v>
      </c>
      <c r="M126" s="65">
        <f t="shared" si="25"/>
        <v>98298.910193542106</v>
      </c>
      <c r="N126" s="10">
        <f t="shared" si="23"/>
        <v>0.98298910193542111</v>
      </c>
      <c r="O126" s="10" t="s">
        <v>15</v>
      </c>
      <c r="P126" s="10">
        <f>_xll.HumidairTdbRHPsi(I126,J126,N126,O126)</f>
        <v>1.5090432141361789E-2</v>
      </c>
      <c r="Q126" s="67">
        <f t="shared" si="24"/>
        <v>15.09043214136179</v>
      </c>
      <c r="R126" s="43"/>
      <c r="S126" s="82">
        <v>15.09043214136179</v>
      </c>
      <c r="T126" s="21"/>
      <c r="U126" s="10">
        <v>10</v>
      </c>
      <c r="V126" s="10" t="s">
        <v>152</v>
      </c>
      <c r="W126" s="105">
        <f>_xll.HumidairTdbRHPsi(I126, J126,N126,V126)</f>
        <v>19.86411789445782</v>
      </c>
      <c r="X126" s="106">
        <v>19.86411789445782</v>
      </c>
      <c r="Y126" s="21"/>
      <c r="Z126" s="10">
        <v>10</v>
      </c>
      <c r="AA126" s="10" t="s">
        <v>153</v>
      </c>
      <c r="AB126" s="105">
        <f>_xll.HumidairTdbRHPsi(I126,J126,N126,AA126)</f>
        <v>65.649876203539733</v>
      </c>
      <c r="AC126" s="108">
        <f t="shared" si="26"/>
        <v>102.64987620353973</v>
      </c>
      <c r="AD126" s="107">
        <v>102.64987620353973</v>
      </c>
      <c r="AF126" s="10" t="s">
        <v>154</v>
      </c>
      <c r="AG126" s="105">
        <f>_xll.HumidairTdbRHPsi(I126,J126,N126,AF126)</f>
        <v>27.172192819820296</v>
      </c>
      <c r="AH126" s="108">
        <f t="shared" si="27"/>
        <v>64.172192819820296</v>
      </c>
      <c r="AI126" s="107">
        <v>64.172192819820296</v>
      </c>
      <c r="AJ126" s="73"/>
      <c r="AK126" s="10" t="s">
        <v>158</v>
      </c>
      <c r="AL126" s="113">
        <f>_xll.HumidairTdbRHPsi(I126,J126,N126,AK126)</f>
        <v>0.87625842440667345</v>
      </c>
      <c r="AM126" s="82">
        <v>0.87625842440667345</v>
      </c>
      <c r="AN126" s="73"/>
      <c r="AO126" s="73"/>
    </row>
    <row r="127" spans="1:41" x14ac:dyDescent="0.25">
      <c r="A127">
        <v>11</v>
      </c>
      <c r="C127" s="9" t="s">
        <v>77</v>
      </c>
      <c r="D127" s="9"/>
      <c r="E127" s="10" t="s">
        <v>78</v>
      </c>
      <c r="F127" s="11" t="s">
        <v>79</v>
      </c>
      <c r="G127" s="45">
        <v>44398</v>
      </c>
      <c r="H127" s="46">
        <v>0.96527777777777779</v>
      </c>
      <c r="I127" s="40">
        <v>39</v>
      </c>
      <c r="J127" s="40">
        <v>10</v>
      </c>
      <c r="K127" s="40" t="s">
        <v>88</v>
      </c>
      <c r="L127" s="10">
        <v>138</v>
      </c>
      <c r="M127" s="65">
        <f>+((101325*(1-(2.25577*10^-5)*(L127))^5.25588))</f>
        <v>99678.130068961269</v>
      </c>
      <c r="N127" s="10">
        <f t="shared" si="23"/>
        <v>0.99678130068961268</v>
      </c>
      <c r="O127" s="10" t="s">
        <v>15</v>
      </c>
      <c r="P127" s="10">
        <f>_xll.HumidairTdbRHPsi(I127,J127,N127,O127)</f>
        <v>4.4187964312878943E-3</v>
      </c>
      <c r="Q127" s="67">
        <f t="shared" si="24"/>
        <v>4.4187964312878947</v>
      </c>
      <c r="R127" s="43"/>
      <c r="S127" s="82">
        <v>4.4187964312878947</v>
      </c>
      <c r="T127" s="21"/>
      <c r="U127" s="10">
        <v>11</v>
      </c>
      <c r="V127" s="10" t="s">
        <v>152</v>
      </c>
      <c r="W127" s="105">
        <f>_xll.HumidairTdbRHPsi(I127, J127,N127,V127)</f>
        <v>1.890311121510706</v>
      </c>
      <c r="X127" s="106">
        <v>1.890311121510706</v>
      </c>
      <c r="Y127" s="21"/>
      <c r="Z127" s="10">
        <v>11</v>
      </c>
      <c r="AA127" s="10" t="s">
        <v>153</v>
      </c>
      <c r="AB127" s="105">
        <f>_xll.HumidairTdbRHPsi(I127,J127,N127,AA127)</f>
        <v>50.618848176412996</v>
      </c>
      <c r="AC127" s="108">
        <f t="shared" si="26"/>
        <v>87.618848176412996</v>
      </c>
      <c r="AD127" s="107">
        <v>87.618848176412996</v>
      </c>
      <c r="AF127" s="10" t="s">
        <v>154</v>
      </c>
      <c r="AG127" s="105">
        <f>_xll.HumidairTdbRHPsi(I127,J127,N127,AF127)</f>
        <v>39.249690851044647</v>
      </c>
      <c r="AH127" s="108">
        <f t="shared" si="27"/>
        <v>76.249690851044647</v>
      </c>
      <c r="AI127" s="107">
        <v>76.249690851044647</v>
      </c>
      <c r="AJ127" s="73"/>
      <c r="AK127" s="10" t="s">
        <v>158</v>
      </c>
      <c r="AL127" s="113">
        <f>_xll.HumidairTdbRHPsi(I127,J127,N127,AK127)</f>
        <v>0.89876544456643503</v>
      </c>
      <c r="AM127" s="82">
        <v>0.89876544456643503</v>
      </c>
      <c r="AN127" s="73"/>
      <c r="AO127" s="73"/>
    </row>
    <row r="128" spans="1:41" x14ac:dyDescent="0.25">
      <c r="A128">
        <v>12</v>
      </c>
      <c r="B128" s="1" t="s">
        <v>48</v>
      </c>
      <c r="C128" s="9" t="s">
        <v>45</v>
      </c>
      <c r="D128" s="9"/>
      <c r="E128" s="10" t="s">
        <v>46</v>
      </c>
      <c r="F128" s="11" t="s">
        <v>47</v>
      </c>
      <c r="G128" s="45">
        <v>44399</v>
      </c>
      <c r="H128" s="41">
        <v>5.5555555555555558E-3</v>
      </c>
      <c r="I128" s="40">
        <v>25</v>
      </c>
      <c r="J128" s="40">
        <v>88</v>
      </c>
      <c r="K128" s="40" t="s">
        <v>87</v>
      </c>
      <c r="L128" s="10">
        <v>30</v>
      </c>
      <c r="M128" s="65">
        <f>+((101325*(1-(2.25577*10^-5)*(L128))^5.25588))</f>
        <v>100965.12412724759</v>
      </c>
      <c r="N128" s="10">
        <f t="shared" si="23"/>
        <v>1.0096512412724759</v>
      </c>
      <c r="O128" s="10" t="s">
        <v>15</v>
      </c>
      <c r="P128" s="10">
        <f>_xll.HumidairTdbRHPsi(I128,J128,N128,O128)</f>
        <v>1.7744821291585004E-2</v>
      </c>
      <c r="Q128" s="67">
        <f t="shared" si="24"/>
        <v>17.744821291585005</v>
      </c>
      <c r="R128" s="43"/>
      <c r="S128" s="82">
        <v>17.744821291585005</v>
      </c>
      <c r="T128" s="21"/>
      <c r="U128" s="10">
        <v>12</v>
      </c>
      <c r="V128" s="10" t="s">
        <v>152</v>
      </c>
      <c r="W128" s="105">
        <f>_xll.HumidairTdbRHPsi(I128, J128,N128,V128)</f>
        <v>22.873946468086956</v>
      </c>
      <c r="X128" s="106">
        <v>22.873946468086956</v>
      </c>
      <c r="Y128" s="21"/>
      <c r="Z128" s="10">
        <v>12</v>
      </c>
      <c r="AA128" s="10" t="s">
        <v>153</v>
      </c>
      <c r="AB128" s="105">
        <f>_xll.HumidairTdbRHPsi(I128,J128,N128,AA128)</f>
        <v>70.32842155026718</v>
      </c>
      <c r="AC128" s="108">
        <f t="shared" si="26"/>
        <v>107.32842155026718</v>
      </c>
      <c r="AD128" s="107">
        <v>107.32842155026718</v>
      </c>
      <c r="AF128" s="10" t="s">
        <v>154</v>
      </c>
      <c r="AG128" s="105">
        <f>_xll.HumidairTdbRHPsi(I128,J128,N128,AF128)</f>
        <v>25.153197145646878</v>
      </c>
      <c r="AH128" s="108">
        <f t="shared" si="27"/>
        <v>62.153197145646878</v>
      </c>
      <c r="AI128" s="107">
        <v>62.153197145646878</v>
      </c>
      <c r="AJ128" s="73"/>
      <c r="AK128" s="10" t="s">
        <v>158</v>
      </c>
      <c r="AL128" s="113">
        <f>_xll.HumidairTdbRHPsi(I128,J128,N128,AK128)</f>
        <v>0.84741250590286754</v>
      </c>
      <c r="AM128" s="82">
        <v>0.84741250590286754</v>
      </c>
      <c r="AN128" s="73"/>
      <c r="AO128" s="73"/>
    </row>
    <row r="129" spans="1:48" x14ac:dyDescent="0.25">
      <c r="A129">
        <v>13</v>
      </c>
      <c r="C129" s="53" t="s">
        <v>49</v>
      </c>
      <c r="D129" s="53"/>
      <c r="E129" s="38" t="s">
        <v>50</v>
      </c>
      <c r="F129" s="29" t="s">
        <v>51</v>
      </c>
      <c r="G129" s="45">
        <v>44399</v>
      </c>
      <c r="H129" s="41">
        <v>0.3</v>
      </c>
      <c r="I129" s="40">
        <v>24</v>
      </c>
      <c r="J129" s="40">
        <v>100</v>
      </c>
      <c r="K129" s="40" t="s">
        <v>75</v>
      </c>
      <c r="L129" s="10">
        <v>3</v>
      </c>
      <c r="M129" s="65">
        <f>+((101325*(1-(2.25577*10^-5)*(L129))^5.25588))</f>
        <v>101288.96574192833</v>
      </c>
      <c r="N129" s="10">
        <f t="shared" si="23"/>
        <v>1.0128896574192834</v>
      </c>
      <c r="O129" s="10" t="s">
        <v>15</v>
      </c>
      <c r="P129" s="10">
        <f>_xll.HumidairTdbRHPsi(I129,J129,N129,O129)</f>
        <v>1.8968415423644334E-2</v>
      </c>
      <c r="Q129" s="67">
        <f t="shared" si="24"/>
        <v>18.968415423644334</v>
      </c>
      <c r="R129" s="43"/>
      <c r="S129" s="82">
        <v>18.968415423644334</v>
      </c>
      <c r="T129" s="21"/>
      <c r="U129" s="10">
        <v>13</v>
      </c>
      <c r="V129" s="10" t="s">
        <v>152</v>
      </c>
      <c r="W129" s="105">
        <f>_xll.HumidairTdbRHPsi(I129, J129,N129,V129)</f>
        <v>24</v>
      </c>
      <c r="X129" s="106">
        <v>24</v>
      </c>
      <c r="Y129" s="21"/>
      <c r="Z129" s="10">
        <v>13</v>
      </c>
      <c r="AA129" s="10" t="s">
        <v>153</v>
      </c>
      <c r="AB129" s="105">
        <f>_xll.HumidairTdbRHPsi(I129,J129,N129,AA129)</f>
        <v>72.398890354313963</v>
      </c>
      <c r="AC129" s="108">
        <f t="shared" si="26"/>
        <v>109.39889035431396</v>
      </c>
      <c r="AD129" s="107">
        <v>109.39889035431396</v>
      </c>
      <c r="AF129" s="10" t="s">
        <v>154</v>
      </c>
      <c r="AG129" s="105">
        <f>_xll.HumidairTdbRHPsi(I129,J129,N129,AF129)</f>
        <v>24.146027911979477</v>
      </c>
      <c r="AH129" s="108">
        <f t="shared" si="27"/>
        <v>61.146027911979473</v>
      </c>
      <c r="AI129" s="107">
        <v>61.146027911979473</v>
      </c>
      <c r="AJ129" s="73"/>
      <c r="AK129" s="10" t="s">
        <v>158</v>
      </c>
      <c r="AL129" s="113">
        <f>_xll.HumidairTdbRHPsi(I129,J129,N129,AK129)</f>
        <v>0.84186141922108149</v>
      </c>
      <c r="AM129" s="82">
        <v>0.84186141922108149</v>
      </c>
      <c r="AN129" s="73"/>
      <c r="AO129" s="73"/>
    </row>
    <row r="130" spans="1:48" x14ac:dyDescent="0.25">
      <c r="A130" s="5">
        <v>14</v>
      </c>
      <c r="B130" s="15"/>
      <c r="C130" s="9" t="s">
        <v>186</v>
      </c>
      <c r="D130" s="9"/>
      <c r="E130" s="10" t="s">
        <v>83</v>
      </c>
      <c r="F130" s="4" t="s">
        <v>84</v>
      </c>
      <c r="G130" s="45">
        <v>44399</v>
      </c>
      <c r="H130" s="41">
        <v>9.0972222222222218E-2</v>
      </c>
      <c r="I130" s="40">
        <v>26</v>
      </c>
      <c r="J130" s="40">
        <v>83</v>
      </c>
      <c r="K130" s="40" t="s">
        <v>104</v>
      </c>
      <c r="L130" s="10">
        <v>61</v>
      </c>
      <c r="M130" s="65">
        <f>+((101325*(1-(2.25577*10^-5)*(L130))^5.25588))</f>
        <v>100594.34040699142</v>
      </c>
      <c r="N130" s="10">
        <f t="shared" si="23"/>
        <v>1.0059434040699142</v>
      </c>
      <c r="O130" s="10" t="s">
        <v>15</v>
      </c>
      <c r="P130" s="10">
        <f>_xll.HumidairTdbRHPsi(I130,J130,N130,O130)</f>
        <v>1.782879598962326E-2</v>
      </c>
      <c r="Q130" s="67">
        <f t="shared" si="24"/>
        <v>17.828795989623259</v>
      </c>
      <c r="R130" s="43"/>
      <c r="S130" s="82">
        <v>17.828795989623259</v>
      </c>
      <c r="T130" s="21"/>
      <c r="U130" s="10">
        <v>14</v>
      </c>
      <c r="V130" s="10" t="s">
        <v>152</v>
      </c>
      <c r="W130" s="105">
        <f>_xll.HumidairTdbRHPsi(I130, J130,N130,V130)</f>
        <v>22.889149381309949</v>
      </c>
      <c r="X130" s="106">
        <v>22.889149381309949</v>
      </c>
      <c r="Y130" s="21"/>
      <c r="Z130" s="10">
        <v>14</v>
      </c>
      <c r="AA130" s="10" t="s">
        <v>153</v>
      </c>
      <c r="AB130" s="105">
        <f>_xll.HumidairTdbRHPsi(I130,J130,N130,AA130)</f>
        <v>71.583249073524158</v>
      </c>
      <c r="AC130" s="108">
        <f t="shared" si="26"/>
        <v>108.58324907352416</v>
      </c>
      <c r="AD130" s="107">
        <v>108.58324907352416</v>
      </c>
      <c r="AF130" s="10" t="s">
        <v>154</v>
      </c>
      <c r="AG130" s="105">
        <f>_xll.HumidairTdbRHPsi(I130,J130,N130,AF130)</f>
        <v>26.160497256436784</v>
      </c>
      <c r="AH130" s="108">
        <f t="shared" si="27"/>
        <v>63.160497256436784</v>
      </c>
      <c r="AI130" s="107">
        <v>63.160497256436784</v>
      </c>
      <c r="AJ130" s="73"/>
      <c r="AK130" s="10" t="s">
        <v>158</v>
      </c>
      <c r="AL130" s="113">
        <f>_xll.HumidairTdbRHPsi(I130,J130,N130,AK130)</f>
        <v>0.8533973844209255</v>
      </c>
      <c r="AM130" s="82">
        <v>0.8533973844209255</v>
      </c>
      <c r="AN130" s="73"/>
      <c r="AO130" s="73"/>
    </row>
    <row r="131" spans="1:48" x14ac:dyDescent="0.25">
      <c r="A131">
        <v>15</v>
      </c>
      <c r="C131" s="9" t="s">
        <v>52</v>
      </c>
      <c r="D131" s="9"/>
      <c r="E131" s="10" t="s">
        <v>53</v>
      </c>
      <c r="F131" s="4" t="s">
        <v>54</v>
      </c>
      <c r="G131" s="45">
        <v>44398</v>
      </c>
      <c r="H131" s="41">
        <v>0.79652777777777783</v>
      </c>
      <c r="I131" s="40">
        <v>18</v>
      </c>
      <c r="J131" s="40">
        <v>45</v>
      </c>
      <c r="K131" s="40" t="s">
        <v>95</v>
      </c>
      <c r="L131" s="10">
        <v>533</v>
      </c>
      <c r="M131" s="65">
        <f t="shared" ref="M131:M136" si="28">+((101325*(1-(2.25577*10^-5)*(L131))^5.25588))</f>
        <v>95083.68775760736</v>
      </c>
      <c r="N131" s="10">
        <f t="shared" si="23"/>
        <v>0.9508368775760736</v>
      </c>
      <c r="O131" s="10" t="s">
        <v>15</v>
      </c>
      <c r="P131" s="10">
        <f>_xll.HumidairTdbRHPsi(I131,J131,N131,O131)</f>
        <v>6.1603187177547911E-3</v>
      </c>
      <c r="Q131" s="67">
        <f t="shared" si="24"/>
        <v>6.1603187177547909</v>
      </c>
      <c r="R131" s="43"/>
      <c r="S131" s="82">
        <v>6.1603187177547909</v>
      </c>
      <c r="T131" s="21"/>
      <c r="U131" s="10">
        <v>15</v>
      </c>
      <c r="V131" s="10" t="s">
        <v>152</v>
      </c>
      <c r="W131" s="105">
        <f>_xll.HumidairTdbRHPsi(I131, J131,N131,V131)</f>
        <v>5.9039421871248692</v>
      </c>
      <c r="X131" s="106">
        <v>5.9039421871248692</v>
      </c>
      <c r="Y131" s="21"/>
      <c r="Z131" s="10">
        <v>15</v>
      </c>
      <c r="AA131" s="10" t="s">
        <v>153</v>
      </c>
      <c r="AB131" s="105">
        <f>_xll.HumidairTdbRHPsi(I131,J131,N131,AA131)</f>
        <v>33.730243499036582</v>
      </c>
      <c r="AC131" s="108">
        <f t="shared" si="26"/>
        <v>70.73024349903659</v>
      </c>
      <c r="AD131" s="107">
        <v>70.73024349903659</v>
      </c>
      <c r="AF131" s="10" t="s">
        <v>154</v>
      </c>
      <c r="AG131" s="105">
        <f>_xll.HumidairTdbRHPsi(I131,J131,N131,AF131)</f>
        <v>18.123221724284402</v>
      </c>
      <c r="AH131" s="108">
        <f t="shared" si="27"/>
        <v>55.123221724284406</v>
      </c>
      <c r="AI131" s="107">
        <v>55.123221724284406</v>
      </c>
      <c r="AJ131" s="73"/>
      <c r="AK131" s="10" t="s">
        <v>158</v>
      </c>
      <c r="AL131" s="113">
        <f>_xll.HumidairTdbRHPsi(I131,J131,N131,AK131)</f>
        <v>0.87866336455541982</v>
      </c>
      <c r="AM131" s="82">
        <v>0.87866336455541982</v>
      </c>
      <c r="AN131" s="73"/>
      <c r="AO131" s="73"/>
    </row>
    <row r="132" spans="1:48" x14ac:dyDescent="0.25">
      <c r="A132">
        <v>16</v>
      </c>
      <c r="C132" s="9" t="s">
        <v>55</v>
      </c>
      <c r="D132" s="9"/>
      <c r="E132" s="10" t="s">
        <v>56</v>
      </c>
      <c r="F132" s="11" t="s">
        <v>57</v>
      </c>
      <c r="G132" s="45">
        <v>44399</v>
      </c>
      <c r="H132" s="41">
        <v>4.5833333333333337E-2</v>
      </c>
      <c r="I132" s="40">
        <v>7</v>
      </c>
      <c r="J132" s="40">
        <v>81</v>
      </c>
      <c r="K132" s="40" t="s">
        <v>112</v>
      </c>
      <c r="L132" s="10">
        <v>61</v>
      </c>
      <c r="M132" s="65">
        <f t="shared" si="28"/>
        <v>100594.34040699142</v>
      </c>
      <c r="N132" s="10">
        <f t="shared" si="23"/>
        <v>1.0059434040699142</v>
      </c>
      <c r="O132" s="10" t="s">
        <v>15</v>
      </c>
      <c r="P132" s="10">
        <f>_xll.HumidairTdbRHPsi(I132,J132,N132,O132)</f>
        <v>5.0788205323280024E-3</v>
      </c>
      <c r="Q132" s="67">
        <f t="shared" si="24"/>
        <v>5.0788205323280025</v>
      </c>
      <c r="R132" s="43"/>
      <c r="S132" s="82">
        <v>5.0788205323280025</v>
      </c>
      <c r="T132" s="21"/>
      <c r="U132" s="10">
        <v>16</v>
      </c>
      <c r="V132" s="10" t="s">
        <v>152</v>
      </c>
      <c r="W132" s="105">
        <f>_xll.HumidairTdbRHPsi(I132, J132,N132,V132)</f>
        <v>3.9668815333240559</v>
      </c>
      <c r="X132" s="106">
        <v>3.9668815333240559</v>
      </c>
      <c r="Y132" s="21"/>
      <c r="Z132" s="10">
        <v>16</v>
      </c>
      <c r="AA132" s="10" t="s">
        <v>153</v>
      </c>
      <c r="AB132" s="105">
        <f>_xll.HumidairTdbRHPsi(I132,J132,N132,AA132)</f>
        <v>19.805467951958523</v>
      </c>
      <c r="AC132" s="108">
        <f t="shared" si="26"/>
        <v>56.805467951958519</v>
      </c>
      <c r="AD132" s="107">
        <v>56.805467951958519</v>
      </c>
      <c r="AF132" s="10" t="s">
        <v>154</v>
      </c>
      <c r="AG132" s="105">
        <f>_xll.HumidairTdbRHPsi(I132,J132,N132,AF132)</f>
        <v>7.043141029590922</v>
      </c>
      <c r="AH132" s="108">
        <f t="shared" si="27"/>
        <v>44.04314102959092</v>
      </c>
      <c r="AI132" s="107">
        <v>44.04314102959092</v>
      </c>
      <c r="AK132" s="10" t="s">
        <v>158</v>
      </c>
      <c r="AL132" s="113">
        <f>_xll.HumidairTdbRHPsi(I132,J132,N132,AK132)</f>
        <v>0.79903914291402378</v>
      </c>
      <c r="AM132" s="119">
        <v>0.79903914291402378</v>
      </c>
    </row>
    <row r="133" spans="1:48" x14ac:dyDescent="0.25">
      <c r="A133">
        <v>17</v>
      </c>
      <c r="B133" s="1" t="s">
        <v>58</v>
      </c>
      <c r="C133" s="54" t="s">
        <v>59</v>
      </c>
      <c r="D133" s="54"/>
      <c r="E133" s="22" t="s">
        <v>60</v>
      </c>
      <c r="F133" s="4" t="s">
        <v>61</v>
      </c>
      <c r="G133" s="45" t="s">
        <v>111</v>
      </c>
      <c r="H133" s="41">
        <v>0.37777777777777777</v>
      </c>
      <c r="I133" s="40">
        <v>10</v>
      </c>
      <c r="J133" s="40">
        <v>71</v>
      </c>
      <c r="K133" s="48" t="s">
        <v>86</v>
      </c>
      <c r="L133" s="10">
        <v>9</v>
      </c>
      <c r="M133" s="65">
        <f t="shared" si="28"/>
        <v>101216.9283556498</v>
      </c>
      <c r="N133" s="10">
        <f t="shared" si="23"/>
        <v>1.0121692835564979</v>
      </c>
      <c r="O133" s="10" t="s">
        <v>15</v>
      </c>
      <c r="P133" s="10">
        <f>_xll.HumidairTdbRHPsi(I133,J133,N133,O133)</f>
        <v>5.4257192145150323E-3</v>
      </c>
      <c r="Q133" s="67">
        <f t="shared" si="24"/>
        <v>5.4257192145150324</v>
      </c>
      <c r="R133" s="43"/>
      <c r="S133" s="82">
        <v>5.4257192145150324</v>
      </c>
      <c r="T133" s="21"/>
      <c r="U133" s="10">
        <v>17</v>
      </c>
      <c r="V133" s="10" t="s">
        <v>152</v>
      </c>
      <c r="W133" s="105">
        <f>_xll.HumidairTdbRHPsi(I133, J133,N133,V133)</f>
        <v>4.9901665399059993</v>
      </c>
      <c r="X133" s="106">
        <v>4.9901665399059993</v>
      </c>
      <c r="Y133" s="21"/>
      <c r="Z133" s="10">
        <v>17</v>
      </c>
      <c r="AA133" s="10" t="s">
        <v>153</v>
      </c>
      <c r="AB133" s="105">
        <f>_xll.HumidairTdbRHPsi(I133,J133,N133,AA133)</f>
        <v>23.723808211789493</v>
      </c>
      <c r="AC133" s="108">
        <f t="shared" si="26"/>
        <v>60.723808211789489</v>
      </c>
      <c r="AD133" s="107">
        <v>60.723808211789489</v>
      </c>
      <c r="AF133" s="10" t="s">
        <v>154</v>
      </c>
      <c r="AG133" s="105">
        <f>_xll.HumidairTdbRHPsi(I133,J133,N133,AF133)</f>
        <v>10.059447244974104</v>
      </c>
      <c r="AH133" s="108">
        <f t="shared" si="27"/>
        <v>47.059447244974102</v>
      </c>
      <c r="AI133" s="107">
        <v>47.059447244974102</v>
      </c>
      <c r="AK133" s="10" t="s">
        <v>158</v>
      </c>
      <c r="AL133" s="113">
        <f>_xll.HumidairTdbRHPsi(I133,J133,N133,AK133)</f>
        <v>0.80265357180775265</v>
      </c>
      <c r="AM133" s="119">
        <v>0.80265357180775265</v>
      </c>
    </row>
    <row r="134" spans="1:48" x14ac:dyDescent="0.25">
      <c r="A134">
        <v>18</v>
      </c>
      <c r="C134" s="9" t="s">
        <v>62</v>
      </c>
      <c r="D134" s="9"/>
      <c r="E134" s="10" t="s">
        <v>63</v>
      </c>
      <c r="F134" s="11" t="s">
        <v>64</v>
      </c>
      <c r="G134" s="45">
        <v>44399</v>
      </c>
      <c r="H134" s="41">
        <v>0.46527777777777773</v>
      </c>
      <c r="I134" s="40">
        <v>8</v>
      </c>
      <c r="J134" s="40">
        <v>83</v>
      </c>
      <c r="K134" s="40" t="s">
        <v>86</v>
      </c>
      <c r="L134" s="10">
        <v>6</v>
      </c>
      <c r="M134" s="65">
        <f t="shared" si="28"/>
        <v>101252.94186124044</v>
      </c>
      <c r="N134" s="10">
        <f t="shared" si="23"/>
        <v>1.0125294186124043</v>
      </c>
      <c r="O134" s="10" t="s">
        <v>15</v>
      </c>
      <c r="P134" s="10">
        <f>_xll.HumidairTdbRHPsi(I134,J134,N134,O134)</f>
        <v>5.5403438049307823E-3</v>
      </c>
      <c r="Q134" s="67">
        <f t="shared" si="24"/>
        <v>5.5403438049307825</v>
      </c>
      <c r="R134" s="43"/>
      <c r="S134" s="82">
        <v>5.5403438049307825</v>
      </c>
      <c r="T134" s="21"/>
      <c r="U134" s="109">
        <v>18</v>
      </c>
      <c r="V134" s="10" t="s">
        <v>152</v>
      </c>
      <c r="W134" s="105">
        <f>_xll.HumidairTdbRHPsi(I134, J134,N134,V134)</f>
        <v>5.2927385375423341</v>
      </c>
      <c r="X134" s="106">
        <v>5.2927385375423341</v>
      </c>
      <c r="Y134" s="21"/>
      <c r="Z134" s="109">
        <v>18</v>
      </c>
      <c r="AA134" s="10" t="s">
        <v>153</v>
      </c>
      <c r="AB134" s="105">
        <f>_xll.HumidairTdbRHPsi(I134,J134,N134,AA134)</f>
        <v>21.979551475202456</v>
      </c>
      <c r="AC134" s="108">
        <f t="shared" si="26"/>
        <v>58.979551475202456</v>
      </c>
      <c r="AD134" s="107">
        <v>58.979551475202456</v>
      </c>
      <c r="AF134" s="10" t="s">
        <v>154</v>
      </c>
      <c r="AG134" s="105">
        <f>_xll.HumidairTdbRHPsi(I134,J134,N134,AF134)</f>
        <v>8.0473693045741346</v>
      </c>
      <c r="AH134" s="108">
        <f t="shared" si="27"/>
        <v>45.047369304574133</v>
      </c>
      <c r="AI134" s="107">
        <v>45.047369304574133</v>
      </c>
      <c r="AK134" s="10" t="s">
        <v>158</v>
      </c>
      <c r="AL134" s="113">
        <f>_xll.HumidairTdbRHPsi(I134,J134,N134,AK134)</f>
        <v>0.79668220314932736</v>
      </c>
      <c r="AM134" s="119">
        <v>0.79668220314932736</v>
      </c>
    </row>
    <row r="135" spans="1:48" x14ac:dyDescent="0.25">
      <c r="A135" s="5">
        <v>19</v>
      </c>
      <c r="B135" s="15"/>
      <c r="C135" s="54" t="s">
        <v>65</v>
      </c>
      <c r="D135" s="54"/>
      <c r="E135" s="22" t="s">
        <v>66</v>
      </c>
      <c r="F135" s="4" t="s">
        <v>67</v>
      </c>
      <c r="G135" s="45">
        <v>44398</v>
      </c>
      <c r="H135" s="41">
        <v>0.83888888888888891</v>
      </c>
      <c r="I135" s="40">
        <v>3</v>
      </c>
      <c r="J135" s="40">
        <v>93</v>
      </c>
      <c r="K135" s="40" t="s">
        <v>85</v>
      </c>
      <c r="L135" s="10">
        <v>15</v>
      </c>
      <c r="M135" s="65">
        <f t="shared" si="28"/>
        <v>101144.93246061618</v>
      </c>
      <c r="N135" s="10">
        <f t="shared" si="23"/>
        <v>1.0114493246061618</v>
      </c>
      <c r="O135" s="10" t="s">
        <v>15</v>
      </c>
      <c r="P135" s="10">
        <f>_xll.HumidairTdbRHPsi(I135,J135,N135,O135)</f>
        <v>4.3828199047036736E-3</v>
      </c>
      <c r="Q135" s="67">
        <f t="shared" si="24"/>
        <v>4.3828199047036733</v>
      </c>
      <c r="R135" s="43"/>
      <c r="S135" s="82">
        <v>4.3828199047036733</v>
      </c>
      <c r="T135" s="21"/>
      <c r="U135" s="109">
        <v>19</v>
      </c>
      <c r="V135" s="10" t="s">
        <v>152</v>
      </c>
      <c r="W135" s="105">
        <f>_xll.HumidairTdbRHPsi(I135, J135,N135,V135)</f>
        <v>1.980399117242996</v>
      </c>
      <c r="X135" s="106">
        <v>1.980399117242996</v>
      </c>
      <c r="Y135" s="21"/>
      <c r="Z135" s="109">
        <v>19</v>
      </c>
      <c r="AA135" s="10" t="s">
        <v>153</v>
      </c>
      <c r="AB135" s="105">
        <f>_xll.HumidairTdbRHPsi(I135,J135,N135,AA135)</f>
        <v>13.998804714911333</v>
      </c>
      <c r="AC135" s="108">
        <f t="shared" si="26"/>
        <v>50.99880471491133</v>
      </c>
      <c r="AD135" s="107">
        <v>50.99880471491133</v>
      </c>
      <c r="AF135" s="10" t="s">
        <v>154</v>
      </c>
      <c r="AG135" s="105">
        <f>_xll.HumidairTdbRHPsi(I135,J135,N135,AF135)</f>
        <v>3.01804962212965</v>
      </c>
      <c r="AH135" s="108">
        <f t="shared" si="27"/>
        <v>40.018049622129652</v>
      </c>
      <c r="AI135" s="107">
        <v>40.018049622129652</v>
      </c>
      <c r="AK135" s="10" t="s">
        <v>158</v>
      </c>
      <c r="AL135" s="113">
        <f>_xll.HumidairTdbRHPsi(I135,J135,N135,AK135)</f>
        <v>0.78330263300624492</v>
      </c>
      <c r="AM135" s="119">
        <v>0.78330263300624492</v>
      </c>
    </row>
    <row r="136" spans="1:48" x14ac:dyDescent="0.25">
      <c r="A136" s="5">
        <v>20</v>
      </c>
      <c r="B136" s="23" t="s">
        <v>68</v>
      </c>
      <c r="C136" s="9" t="s">
        <v>69</v>
      </c>
      <c r="D136" s="9"/>
      <c r="E136" s="10" t="s">
        <v>70</v>
      </c>
      <c r="F136" s="55" t="s">
        <v>71</v>
      </c>
      <c r="G136" s="45">
        <v>44399</v>
      </c>
      <c r="H136" s="41">
        <v>0.46458333333333335</v>
      </c>
      <c r="I136" s="40">
        <v>-27</v>
      </c>
      <c r="J136" s="40">
        <v>30</v>
      </c>
      <c r="K136" s="40" t="s">
        <v>85</v>
      </c>
      <c r="L136" s="10">
        <v>10</v>
      </c>
      <c r="M136" s="65">
        <f t="shared" si="28"/>
        <v>101204.92615896827</v>
      </c>
      <c r="N136" s="10">
        <f t="shared" si="23"/>
        <v>1.0120492615896828</v>
      </c>
      <c r="O136" s="10" t="s">
        <v>15</v>
      </c>
      <c r="P136" s="77">
        <f>_xll.HumidairTdbRHPsi(I136,J136,N136,O136)</f>
        <v>9.5856846969889824E-5</v>
      </c>
      <c r="Q136" s="67">
        <f t="shared" si="24"/>
        <v>9.5856846969889831E-2</v>
      </c>
      <c r="R136" s="43"/>
      <c r="S136" s="82">
        <v>9.5856846969889831E-2</v>
      </c>
      <c r="T136" s="21"/>
      <c r="U136" s="109">
        <v>20</v>
      </c>
      <c r="V136" s="10" t="s">
        <v>152</v>
      </c>
      <c r="W136" s="105">
        <f>_xll.HumidairTdbRHPsi(I136, J136,N136,V136)</f>
        <v>-38.318636275933528</v>
      </c>
      <c r="X136" s="107">
        <v>-38.318636275933528</v>
      </c>
      <c r="Y136" s="21"/>
      <c r="Z136" s="109">
        <v>20</v>
      </c>
      <c r="AA136" s="10" t="s">
        <v>153</v>
      </c>
      <c r="AB136" s="105">
        <f>_xll.HumidairTdbRHPsi(I136,J136,N136,AA136)</f>
        <v>-26.919360780452063</v>
      </c>
      <c r="AC136" s="108">
        <f t="shared" si="26"/>
        <v>10.080639219547937</v>
      </c>
      <c r="AD136" s="107">
        <v>10.080639219547937</v>
      </c>
      <c r="AF136" s="10" t="s">
        <v>154</v>
      </c>
      <c r="AG136" s="105">
        <f>_xll.HumidairTdbRHPsi(I136,J136,N136,AF136)</f>
        <v>-27.154202509683412</v>
      </c>
      <c r="AH136" s="108">
        <f t="shared" si="27"/>
        <v>9.8457974903165884</v>
      </c>
      <c r="AI136" s="107">
        <v>9.8457974903165884</v>
      </c>
      <c r="AK136" s="10" t="s">
        <v>158</v>
      </c>
      <c r="AL136" s="113">
        <f>_xll.HumidairTdbRHPsi(I136,J136,N136,AK136)</f>
        <v>0.6974612689913301</v>
      </c>
      <c r="AM136" s="119">
        <v>0.6974612689913301</v>
      </c>
    </row>
    <row r="137" spans="1:48" x14ac:dyDescent="0.25">
      <c r="S137" s="73"/>
      <c r="T137" s="73"/>
      <c r="U137" s="73"/>
      <c r="V137" s="73"/>
      <c r="W137" s="73"/>
      <c r="Y137" s="73"/>
      <c r="Z137" s="73"/>
      <c r="AA137" s="73"/>
      <c r="AB137" s="73"/>
      <c r="AC137" s="73"/>
      <c r="AD137" s="73"/>
    </row>
    <row r="138" spans="1:48" x14ac:dyDescent="0.25">
      <c r="S138" s="73"/>
      <c r="T138" s="73"/>
      <c r="U138" s="73"/>
      <c r="V138" s="73"/>
      <c r="W138" s="73"/>
    </row>
    <row r="139" spans="1:48" x14ac:dyDescent="0.25">
      <c r="S139" s="73"/>
      <c r="T139" s="73"/>
      <c r="U139" s="73"/>
      <c r="V139" s="73"/>
      <c r="W139" s="73"/>
      <c r="AL139" s="116" t="s">
        <v>164</v>
      </c>
    </row>
    <row r="140" spans="1:48" x14ac:dyDescent="0.25">
      <c r="L140" s="2"/>
      <c r="N140" s="51"/>
      <c r="O140" s="52"/>
      <c r="P140" s="52"/>
      <c r="S140" s="91" t="s">
        <v>119</v>
      </c>
      <c r="T140" s="73"/>
      <c r="U140" s="95"/>
      <c r="Z140" t="s">
        <v>180</v>
      </c>
      <c r="AC140" s="38" t="s">
        <v>144</v>
      </c>
      <c r="AD140" s="96" t="s">
        <v>144</v>
      </c>
      <c r="AH140" s="38" t="s">
        <v>144</v>
      </c>
      <c r="AI140" s="96" t="s">
        <v>144</v>
      </c>
      <c r="AJ140" s="73"/>
      <c r="AL140" s="53" t="s">
        <v>155</v>
      </c>
      <c r="AM140" s="96" t="s">
        <v>155</v>
      </c>
      <c r="AN140" s="73"/>
      <c r="AO140" s="73"/>
      <c r="AP140" s="73"/>
      <c r="AQ140" s="73"/>
      <c r="AR140" s="73"/>
      <c r="AS140" s="73"/>
      <c r="AT140" s="73"/>
      <c r="AU140" s="73"/>
      <c r="AV140" s="73"/>
    </row>
    <row r="141" spans="1:48" x14ac:dyDescent="0.25">
      <c r="B141" s="56" t="s">
        <v>119</v>
      </c>
      <c r="C141" s="31"/>
      <c r="D141" s="31"/>
      <c r="E141" s="25"/>
      <c r="F141" s="25"/>
      <c r="G141" s="25"/>
      <c r="H141" s="69"/>
      <c r="I141" s="25"/>
      <c r="J141" s="70"/>
      <c r="Q141" s="4" t="s">
        <v>72</v>
      </c>
      <c r="S141" s="83" t="s">
        <v>72</v>
      </c>
      <c r="T141" s="73"/>
      <c r="U141" t="s">
        <v>145</v>
      </c>
      <c r="AB141" s="97" t="s">
        <v>134</v>
      </c>
      <c r="AC141" s="22">
        <v>37</v>
      </c>
      <c r="AD141" s="98">
        <v>37</v>
      </c>
      <c r="AG141" s="97" t="s">
        <v>134</v>
      </c>
      <c r="AH141" s="22">
        <v>37</v>
      </c>
      <c r="AI141" s="98">
        <v>37</v>
      </c>
      <c r="AJ141" s="73"/>
      <c r="AL141" s="22" t="s">
        <v>82</v>
      </c>
      <c r="AM141" s="98" t="s">
        <v>82</v>
      </c>
      <c r="AN141" s="73"/>
      <c r="AO141" s="73"/>
      <c r="AP141" s="73"/>
      <c r="AQ141" s="73"/>
      <c r="AR141" s="73"/>
      <c r="AS141" s="73"/>
      <c r="AT141" s="73"/>
      <c r="AU141" s="73"/>
      <c r="AV141" s="73"/>
    </row>
    <row r="142" spans="1:48" x14ac:dyDescent="0.25">
      <c r="H142" s="4" t="s">
        <v>0</v>
      </c>
      <c r="L142" s="4" t="s">
        <v>1</v>
      </c>
      <c r="M142" s="4" t="s">
        <v>2</v>
      </c>
      <c r="P142" s="4" t="s">
        <v>72</v>
      </c>
      <c r="Q142" s="4" t="s">
        <v>81</v>
      </c>
      <c r="R142" s="4"/>
      <c r="S142" s="84" t="s">
        <v>81</v>
      </c>
      <c r="T142" s="73"/>
      <c r="W142" s="53" t="s">
        <v>134</v>
      </c>
      <c r="X142" s="99" t="s">
        <v>134</v>
      </c>
      <c r="AB142" s="100" t="s">
        <v>146</v>
      </c>
      <c r="AC142" s="54" t="s">
        <v>147</v>
      </c>
      <c r="AD142" s="101" t="s">
        <v>147</v>
      </c>
      <c r="AG142" s="59" t="s">
        <v>146</v>
      </c>
      <c r="AH142" s="54" t="s">
        <v>147</v>
      </c>
      <c r="AI142" s="101" t="s">
        <v>147</v>
      </c>
      <c r="AJ142" s="73"/>
      <c r="AL142" s="54" t="s">
        <v>156</v>
      </c>
      <c r="AM142" s="98" t="s">
        <v>156</v>
      </c>
      <c r="AN142" s="73"/>
      <c r="AO142" s="73"/>
      <c r="AP142" s="73"/>
      <c r="AQ142" s="73"/>
      <c r="AR142" s="73"/>
      <c r="AS142" s="73"/>
      <c r="AT142" s="73"/>
      <c r="AU142" s="73"/>
      <c r="AV142" s="73"/>
    </row>
    <row r="143" spans="1:48" x14ac:dyDescent="0.25">
      <c r="A143" s="5"/>
      <c r="B143" s="5"/>
      <c r="C143" t="s">
        <v>3</v>
      </c>
      <c r="E143" t="s">
        <v>4</v>
      </c>
      <c r="F143" t="s">
        <v>5</v>
      </c>
      <c r="G143" s="4" t="s">
        <v>6</v>
      </c>
      <c r="H143" s="6" t="s">
        <v>7</v>
      </c>
      <c r="I143" s="4" t="s">
        <v>98</v>
      </c>
      <c r="J143" s="4" t="s">
        <v>99</v>
      </c>
      <c r="K143" s="4" t="s">
        <v>74</v>
      </c>
      <c r="L143" s="7" t="s">
        <v>171</v>
      </c>
      <c r="M143" s="24" t="s">
        <v>8</v>
      </c>
      <c r="N143" s="4" t="s">
        <v>9</v>
      </c>
      <c r="O143" s="4" t="s">
        <v>10</v>
      </c>
      <c r="P143" s="4" t="s">
        <v>11</v>
      </c>
      <c r="Q143" s="4" t="s">
        <v>82</v>
      </c>
      <c r="R143" s="4"/>
      <c r="S143" s="84" t="s">
        <v>82</v>
      </c>
      <c r="T143" s="21"/>
      <c r="U143" s="10" t="s">
        <v>148</v>
      </c>
      <c r="V143" s="55" t="s">
        <v>10</v>
      </c>
      <c r="W143" s="14" t="s">
        <v>149</v>
      </c>
      <c r="X143" s="102" t="s">
        <v>149</v>
      </c>
      <c r="Y143" s="21"/>
      <c r="Z143" s="10" t="s">
        <v>148</v>
      </c>
      <c r="AA143" s="55" t="s">
        <v>10</v>
      </c>
      <c r="AB143" s="103" t="s">
        <v>150</v>
      </c>
      <c r="AC143" s="14" t="s">
        <v>151</v>
      </c>
      <c r="AD143" s="104" t="s">
        <v>151</v>
      </c>
      <c r="AF143" s="9" t="s">
        <v>10</v>
      </c>
      <c r="AG143" s="103" t="s">
        <v>82</v>
      </c>
      <c r="AH143" s="14" t="s">
        <v>151</v>
      </c>
      <c r="AI143" s="104" t="s">
        <v>151</v>
      </c>
      <c r="AJ143" s="21"/>
      <c r="AK143" s="44" t="s">
        <v>10</v>
      </c>
      <c r="AL143" s="13" t="s">
        <v>157</v>
      </c>
      <c r="AM143" s="104" t="s">
        <v>157</v>
      </c>
      <c r="AN143" s="87"/>
      <c r="AO143" s="21"/>
      <c r="AP143" s="21"/>
      <c r="AQ143" s="21"/>
      <c r="AR143" s="32"/>
      <c r="AS143" s="21"/>
      <c r="AT143" s="21"/>
      <c r="AU143" s="73"/>
      <c r="AV143" s="73"/>
    </row>
    <row r="144" spans="1:48" x14ac:dyDescent="0.25">
      <c r="A144">
        <v>1</v>
      </c>
      <c r="C144" s="9" t="s">
        <v>12</v>
      </c>
      <c r="D144" s="9"/>
      <c r="E144" s="10" t="s">
        <v>13</v>
      </c>
      <c r="F144" s="44" t="s">
        <v>14</v>
      </c>
      <c r="G144" s="45">
        <v>44429</v>
      </c>
      <c r="H144" s="41">
        <v>0.92013888888888884</v>
      </c>
      <c r="I144" s="40">
        <v>4</v>
      </c>
      <c r="J144" s="40">
        <v>100</v>
      </c>
      <c r="K144" s="40" t="s">
        <v>125</v>
      </c>
      <c r="L144" s="10">
        <v>32</v>
      </c>
      <c r="M144" s="65">
        <f>+((101325*(1-(2.25577*10^-5)*(L144))^5.25588))</f>
        <v>100941.16925190832</v>
      </c>
      <c r="N144" s="10">
        <f t="shared" ref="N144:N163" si="29">+M144/100000</f>
        <v>1.0094116925190832</v>
      </c>
      <c r="O144" s="10" t="s">
        <v>15</v>
      </c>
      <c r="P144" s="10">
        <f>_xll.HumidairTdbRHPsi(I144,J144,N144,O144)</f>
        <v>5.0731834599058003E-3</v>
      </c>
      <c r="Q144" s="67">
        <f t="shared" ref="Q144:Q157" si="30">+P144*1000</f>
        <v>5.0731834599057999</v>
      </c>
      <c r="R144" s="43"/>
      <c r="S144" s="82">
        <v>5.0731834599057999</v>
      </c>
      <c r="T144" s="21"/>
      <c r="U144" s="10">
        <v>1</v>
      </c>
      <c r="V144" s="10" t="s">
        <v>152</v>
      </c>
      <c r="W144" s="105">
        <f>_xll.HumidairTdbRHPsi(I144, J144,N144,V144)</f>
        <v>4</v>
      </c>
      <c r="X144" s="106">
        <v>4</v>
      </c>
      <c r="Y144" s="21"/>
      <c r="Z144" s="10">
        <v>1</v>
      </c>
      <c r="AA144" s="10" t="s">
        <v>153</v>
      </c>
      <c r="AB144" s="105">
        <f>_xll.HumidairTdbRHPsi(I144,J144,N144,AA144)</f>
        <v>16.744062576441628</v>
      </c>
      <c r="AC144" s="105">
        <f>+AB144+37</f>
        <v>53.744062576441628</v>
      </c>
      <c r="AD144" s="107">
        <v>53.744062576441628</v>
      </c>
      <c r="AF144" s="10" t="s">
        <v>154</v>
      </c>
      <c r="AG144" s="105">
        <f>_xll.HumidairTdbRHPsi(I144,J144,N144,AF144)</f>
        <v>4.0244811216248184</v>
      </c>
      <c r="AH144" s="105">
        <f>+AG144+37</f>
        <v>41.024481121624817</v>
      </c>
      <c r="AI144" s="107">
        <v>41.024481121624817</v>
      </c>
      <c r="AJ144" s="21"/>
      <c r="AK144" s="10" t="s">
        <v>158</v>
      </c>
      <c r="AL144" s="113">
        <f>_xll.HumidairTdbRHPsi(I144,J144,N144,AK144)</f>
        <v>0.78773671016967206</v>
      </c>
      <c r="AM144" s="82">
        <v>0.78773671016967206</v>
      </c>
      <c r="AN144" s="87"/>
      <c r="AO144" s="21"/>
      <c r="AP144" s="21"/>
      <c r="AQ144" s="21"/>
      <c r="AR144" s="32"/>
      <c r="AS144" s="21"/>
      <c r="AT144" s="21"/>
      <c r="AU144" s="73"/>
      <c r="AV144" s="73"/>
    </row>
    <row r="145" spans="1:48" x14ac:dyDescent="0.25">
      <c r="A145">
        <v>2</v>
      </c>
      <c r="B145" s="1" t="s">
        <v>16</v>
      </c>
      <c r="C145" s="13" t="s">
        <v>17</v>
      </c>
      <c r="D145" s="13"/>
      <c r="E145" s="14" t="s">
        <v>18</v>
      </c>
      <c r="F145" s="11" t="s">
        <v>19</v>
      </c>
      <c r="G145" s="45">
        <v>44430</v>
      </c>
      <c r="H145" s="41">
        <v>0.46180555555555558</v>
      </c>
      <c r="I145" s="40">
        <v>9</v>
      </c>
      <c r="J145" s="40">
        <v>90</v>
      </c>
      <c r="K145" s="40" t="s">
        <v>104</v>
      </c>
      <c r="L145" s="10">
        <v>41</v>
      </c>
      <c r="M145" s="65">
        <f t="shared" ref="M145:M153" si="31">+((101325*(1-(2.25577*10^-5)*(L145))^5.25588))</f>
        <v>100833.42925724134</v>
      </c>
      <c r="N145" s="10">
        <f t="shared" si="29"/>
        <v>1.0083342925724135</v>
      </c>
      <c r="O145" s="10" t="s">
        <v>15</v>
      </c>
      <c r="P145" s="10">
        <f>_xll.HumidairTdbRHPsi(I145,J145,N145,O145)</f>
        <v>6.465287190435925E-3</v>
      </c>
      <c r="Q145" s="67">
        <f t="shared" si="30"/>
        <v>6.4652871904359248</v>
      </c>
      <c r="R145" s="43"/>
      <c r="S145" s="82">
        <v>6.4652871904359248</v>
      </c>
      <c r="T145" s="21"/>
      <c r="U145" s="10">
        <v>2</v>
      </c>
      <c r="V145" s="10" t="s">
        <v>152</v>
      </c>
      <c r="W145" s="105">
        <f>_xll.HumidairTdbRHPsi(I145, J145,N145,V145)</f>
        <v>7.449670899207149</v>
      </c>
      <c r="X145" s="106">
        <v>7.449670899207149</v>
      </c>
      <c r="Y145" s="21"/>
      <c r="Z145" s="10">
        <v>2</v>
      </c>
      <c r="AA145" s="10" t="s">
        <v>153</v>
      </c>
      <c r="AB145" s="105">
        <f>_xll.HumidairTdbRHPsi(I145,J145,N145,AA145)</f>
        <v>25.324205548186232</v>
      </c>
      <c r="AC145" s="108">
        <f t="shared" ref="AC145:AC163" si="32">+AB145+37</f>
        <v>62.324205548186228</v>
      </c>
      <c r="AD145" s="107">
        <v>62.324205548186228</v>
      </c>
      <c r="AF145" s="10" t="s">
        <v>154</v>
      </c>
      <c r="AG145" s="105">
        <f>_xll.HumidairTdbRHPsi(I145,J145,N145,AF145)</f>
        <v>9.0544386258304463</v>
      </c>
      <c r="AH145" s="108">
        <f t="shared" ref="AH145:AH163" si="33">+AG145+37</f>
        <v>46.054438625830443</v>
      </c>
      <c r="AI145" s="107">
        <v>46.054438625830443</v>
      </c>
      <c r="AJ145" s="21"/>
      <c r="AK145" s="10" t="s">
        <v>158</v>
      </c>
      <c r="AL145" s="113">
        <f>_xll.HumidairTdbRHPsi(I145,J145,N145,AK145)</f>
        <v>0.80285306601957218</v>
      </c>
      <c r="AM145" s="82">
        <v>0.80285306601957218</v>
      </c>
      <c r="AN145" s="87"/>
      <c r="AO145" s="21"/>
      <c r="AP145" s="21"/>
      <c r="AQ145" s="21"/>
      <c r="AR145" s="32"/>
      <c r="AS145" s="21"/>
      <c r="AT145" s="21"/>
      <c r="AU145" s="73"/>
      <c r="AV145" s="73"/>
    </row>
    <row r="146" spans="1:48" x14ac:dyDescent="0.25">
      <c r="A146">
        <v>3</v>
      </c>
      <c r="C146" s="13" t="s">
        <v>20</v>
      </c>
      <c r="D146" s="13"/>
      <c r="E146" s="10" t="s">
        <v>21</v>
      </c>
      <c r="F146" s="11" t="s">
        <v>22</v>
      </c>
      <c r="G146" s="45">
        <v>44430</v>
      </c>
      <c r="H146" s="41">
        <v>0.17152777777777775</v>
      </c>
      <c r="I146" s="40">
        <v>6</v>
      </c>
      <c r="J146" s="40">
        <v>75</v>
      </c>
      <c r="K146" s="40" t="s">
        <v>86</v>
      </c>
      <c r="L146" s="10">
        <v>15</v>
      </c>
      <c r="M146" s="65">
        <f t="shared" si="31"/>
        <v>101144.93246061618</v>
      </c>
      <c r="N146" s="10">
        <f t="shared" si="29"/>
        <v>1.0114493246061618</v>
      </c>
      <c r="O146" s="10" t="s">
        <v>15</v>
      </c>
      <c r="P146" s="10">
        <f>_xll.HumidairTdbRHPsi(I146,J146,N146,O146)</f>
        <v>4.3606723457007236E-3</v>
      </c>
      <c r="Q146" s="67">
        <f t="shared" si="30"/>
        <v>4.3606723457007233</v>
      </c>
      <c r="R146" s="43"/>
      <c r="S146" s="82">
        <v>4.3606723457007233</v>
      </c>
      <c r="T146" s="21"/>
      <c r="U146" s="10">
        <v>3</v>
      </c>
      <c r="V146" s="10" t="s">
        <v>152</v>
      </c>
      <c r="W146" s="105">
        <f>_xll.HumidairTdbRHPsi(I146, J146,N146,V146)</f>
        <v>1.9100314632094637</v>
      </c>
      <c r="X146" s="106">
        <v>1.9100314632094637</v>
      </c>
      <c r="Y146" s="21"/>
      <c r="Z146" s="10">
        <v>3</v>
      </c>
      <c r="AA146" s="10" t="s">
        <v>153</v>
      </c>
      <c r="AB146" s="105">
        <f>_xll.HumidairTdbRHPsi(I146,J146,N146,AA146)</f>
        <v>16.985559932452741</v>
      </c>
      <c r="AC146" s="108">
        <f t="shared" si="32"/>
        <v>53.985559932452745</v>
      </c>
      <c r="AD146" s="107">
        <v>53.985559932452745</v>
      </c>
      <c r="AF146" s="10" t="s">
        <v>154</v>
      </c>
      <c r="AG146" s="105">
        <f>_xll.HumidairTdbRHPsi(I146,J146,N146,AF146)</f>
        <v>6.0357536010525568</v>
      </c>
      <c r="AH146" s="108">
        <f t="shared" si="33"/>
        <v>43.035753601052555</v>
      </c>
      <c r="AI146" s="107">
        <v>43.035753601052555</v>
      </c>
      <c r="AJ146" s="21"/>
      <c r="AK146" s="10" t="s">
        <v>158</v>
      </c>
      <c r="AL146" s="113">
        <f>_xll.HumidairTdbRHPsi(I146,J146,N146,AK146)</f>
        <v>0.79184128452611546</v>
      </c>
      <c r="AM146" s="82">
        <v>0.79184128452611546</v>
      </c>
      <c r="AN146" s="87"/>
      <c r="AO146" s="21"/>
      <c r="AP146" s="21"/>
      <c r="AQ146" s="21"/>
      <c r="AR146" s="32"/>
      <c r="AS146" s="21"/>
      <c r="AT146" s="32"/>
      <c r="AU146" s="73"/>
      <c r="AV146" s="73"/>
    </row>
    <row r="147" spans="1:48" x14ac:dyDescent="0.25">
      <c r="A147" s="5">
        <v>4</v>
      </c>
      <c r="B147" s="15"/>
      <c r="C147" s="13" t="s">
        <v>23</v>
      </c>
      <c r="D147" s="13"/>
      <c r="E147" s="10" t="s">
        <v>24</v>
      </c>
      <c r="F147" s="11" t="s">
        <v>25</v>
      </c>
      <c r="G147" s="45">
        <v>44429</v>
      </c>
      <c r="H147" s="41">
        <v>0.83611111111111114</v>
      </c>
      <c r="I147" s="40">
        <v>14</v>
      </c>
      <c r="J147" s="40">
        <v>67</v>
      </c>
      <c r="K147" s="40" t="s">
        <v>89</v>
      </c>
      <c r="L147" s="10">
        <v>26</v>
      </c>
      <c r="M147" s="65">
        <f t="shared" si="31"/>
        <v>101013.04768769341</v>
      </c>
      <c r="N147" s="10">
        <f t="shared" si="29"/>
        <v>1.0101304768769341</v>
      </c>
      <c r="O147" s="10" t="s">
        <v>15</v>
      </c>
      <c r="P147" s="10">
        <f>_xll.HumidairTdbRHPsi(I147,J147,N147,O147)</f>
        <v>6.6926853548010508E-3</v>
      </c>
      <c r="Q147" s="67">
        <f t="shared" si="30"/>
        <v>6.6926853548010508</v>
      </c>
      <c r="R147" s="43"/>
      <c r="S147" s="82">
        <v>6.6926853548010508</v>
      </c>
      <c r="T147" s="21"/>
      <c r="U147" s="10">
        <v>4</v>
      </c>
      <c r="V147" s="10" t="s">
        <v>152</v>
      </c>
      <c r="W147" s="105">
        <f>_xll.HumidairTdbRHPsi(I147, J147,N147,V147)</f>
        <v>7.9769420742566695</v>
      </c>
      <c r="X147" s="106">
        <v>7.9769420742566695</v>
      </c>
      <c r="Y147" s="21"/>
      <c r="Z147" s="10">
        <v>4</v>
      </c>
      <c r="AA147" s="10" t="s">
        <v>153</v>
      </c>
      <c r="AB147" s="105">
        <f>_xll.HumidairTdbRHPsi(I147,J147,N147,AA147)</f>
        <v>30.988921959655862</v>
      </c>
      <c r="AC147" s="108">
        <f t="shared" si="32"/>
        <v>67.988921959655869</v>
      </c>
      <c r="AD147" s="107">
        <v>67.988921959655869</v>
      </c>
      <c r="AF147" s="10" t="s">
        <v>154</v>
      </c>
      <c r="AG147" s="105">
        <f>_xll.HumidairTdbRHPsi(I147,J147,N147,AF147)</f>
        <v>14.084199369259956</v>
      </c>
      <c r="AH147" s="108">
        <f t="shared" si="33"/>
        <v>51.084199369259956</v>
      </c>
      <c r="AI147" s="107">
        <v>51.084199369259956</v>
      </c>
      <c r="AJ147" s="21"/>
      <c r="AK147" s="10" t="s">
        <v>158</v>
      </c>
      <c r="AL147" s="113">
        <f>_xll.HumidairTdbRHPsi(I147,J147,N147,AK147)</f>
        <v>0.81567199402038681</v>
      </c>
      <c r="AM147" s="82">
        <v>0.81567199402038681</v>
      </c>
      <c r="AN147" s="87"/>
      <c r="AO147" s="21"/>
      <c r="AP147" s="21"/>
      <c r="AQ147" s="21"/>
      <c r="AR147" s="21"/>
      <c r="AS147" s="21"/>
      <c r="AT147" s="21"/>
      <c r="AU147" s="73"/>
      <c r="AV147" s="73"/>
    </row>
    <row r="148" spans="1:48" x14ac:dyDescent="0.25">
      <c r="A148">
        <v>5</v>
      </c>
      <c r="C148" s="9" t="s">
        <v>26</v>
      </c>
      <c r="D148" s="9"/>
      <c r="E148" s="10" t="s">
        <v>27</v>
      </c>
      <c r="F148" s="11" t="s">
        <v>28</v>
      </c>
      <c r="G148" s="45">
        <v>44430</v>
      </c>
      <c r="H148" s="41">
        <v>0.40972222222222227</v>
      </c>
      <c r="I148" s="40">
        <v>22</v>
      </c>
      <c r="J148" s="40">
        <v>22</v>
      </c>
      <c r="K148" s="40" t="s">
        <v>90</v>
      </c>
      <c r="L148" s="10">
        <v>356</v>
      </c>
      <c r="M148" s="65">
        <f t="shared" si="31"/>
        <v>97120.766933102874</v>
      </c>
      <c r="N148" s="10">
        <f t="shared" si="29"/>
        <v>0.97120766933102876</v>
      </c>
      <c r="O148" s="10" t="s">
        <v>15</v>
      </c>
      <c r="P148" s="10">
        <f>_xll.HumidairTdbRHPsi(I148,J148,N148,O148)</f>
        <v>3.763787361067816E-3</v>
      </c>
      <c r="Q148" s="67">
        <f t="shared" si="30"/>
        <v>3.7637873610678159</v>
      </c>
      <c r="R148" s="43"/>
      <c r="S148" s="82">
        <v>3.7637873610678159</v>
      </c>
      <c r="T148" s="21"/>
      <c r="U148" s="10">
        <v>5</v>
      </c>
      <c r="V148" s="10" t="s">
        <v>152</v>
      </c>
      <c r="W148" s="105">
        <f>_xll.HumidairTdbRHPsi(I148, J148,N148,V148)</f>
        <v>-0.59409745535782577</v>
      </c>
      <c r="X148" s="106">
        <v>-0.59409745535782577</v>
      </c>
      <c r="Y148" s="21"/>
      <c r="Z148" s="10">
        <v>5</v>
      </c>
      <c r="AA148" s="10" t="s">
        <v>153</v>
      </c>
      <c r="AB148" s="105">
        <f>_xll.HumidairTdbRHPsi(I148,J148,N148,AA148)</f>
        <v>31.707294162755993</v>
      </c>
      <c r="AC148" s="108">
        <f t="shared" si="32"/>
        <v>68.707294162756</v>
      </c>
      <c r="AD148" s="107">
        <v>68.707294162756</v>
      </c>
      <c r="AF148" s="10" t="s">
        <v>154</v>
      </c>
      <c r="AG148" s="105">
        <f>_xll.HumidairTdbRHPsi(I148,J148,N148,AF148)</f>
        <v>22.143103205926259</v>
      </c>
      <c r="AH148" s="108">
        <f t="shared" si="33"/>
        <v>59.143103205926259</v>
      </c>
      <c r="AI148" s="107">
        <v>59.143103205926259</v>
      </c>
      <c r="AJ148" s="21"/>
      <c r="AK148" s="10" t="s">
        <v>158</v>
      </c>
      <c r="AL148" s="113">
        <f>_xll.HumidairTdbRHPsi(I148,J148,N148,AK148)</f>
        <v>0.87207836459797872</v>
      </c>
      <c r="AM148" s="82">
        <v>0.87207836459797872</v>
      </c>
      <c r="AN148" s="87"/>
      <c r="AO148" s="21"/>
      <c r="AP148" s="21"/>
      <c r="AQ148" s="21"/>
      <c r="AR148" s="32"/>
      <c r="AS148" s="21"/>
      <c r="AT148" s="21"/>
      <c r="AU148" s="73"/>
      <c r="AV148" s="73"/>
    </row>
    <row r="149" spans="1:48" x14ac:dyDescent="0.25">
      <c r="A149">
        <v>6</v>
      </c>
      <c r="C149" s="9" t="s">
        <v>29</v>
      </c>
      <c r="D149" s="9"/>
      <c r="E149" s="10" t="s">
        <v>30</v>
      </c>
      <c r="F149" s="11" t="s">
        <v>31</v>
      </c>
      <c r="G149" s="45">
        <v>44429</v>
      </c>
      <c r="H149" s="46">
        <v>0.78611111111111109</v>
      </c>
      <c r="I149" s="40">
        <v>19</v>
      </c>
      <c r="J149" s="40">
        <v>68</v>
      </c>
      <c r="K149" s="40" t="s">
        <v>85</v>
      </c>
      <c r="L149" s="10">
        <v>2</v>
      </c>
      <c r="M149" s="65">
        <f t="shared" si="31"/>
        <v>101300.97600813</v>
      </c>
      <c r="N149" s="10">
        <f t="shared" si="29"/>
        <v>1.0130097600812999</v>
      </c>
      <c r="O149" s="10" t="s">
        <v>15</v>
      </c>
      <c r="P149" s="10">
        <f>_xll.HumidairTdbRHPsi(I149,J149,N149,O149)</f>
        <v>9.351858223428447E-3</v>
      </c>
      <c r="Q149" s="67">
        <f t="shared" si="30"/>
        <v>9.3518582234284473</v>
      </c>
      <c r="R149" s="43"/>
      <c r="S149" s="82">
        <v>9.3518582234284473</v>
      </c>
      <c r="T149" s="21"/>
      <c r="U149" s="10">
        <v>6</v>
      </c>
      <c r="V149" s="10" t="s">
        <v>152</v>
      </c>
      <c r="W149" s="105">
        <f>_xll.HumidairTdbRHPsi(I149, J149,N149,V149)</f>
        <v>12.967559227116396</v>
      </c>
      <c r="X149" s="106">
        <v>12.967559227116396</v>
      </c>
      <c r="Y149" s="21"/>
      <c r="Z149" s="10">
        <v>6</v>
      </c>
      <c r="AA149" s="10" t="s">
        <v>153</v>
      </c>
      <c r="AB149" s="105">
        <f>_xll.HumidairTdbRHPsi(I149,J149,N149,AA149)</f>
        <v>42.821785432765743</v>
      </c>
      <c r="AC149" s="108">
        <f t="shared" si="32"/>
        <v>79.821785432765751</v>
      </c>
      <c r="AD149" s="107">
        <v>79.821785432765751</v>
      </c>
      <c r="AF149" s="10" t="s">
        <v>154</v>
      </c>
      <c r="AG149" s="105">
        <f>_xll.HumidairTdbRHPsi(I149,J149,N149,AF149)</f>
        <v>19.114371475535759</v>
      </c>
      <c r="AH149" s="108">
        <f t="shared" si="33"/>
        <v>56.114371475535762</v>
      </c>
      <c r="AI149" s="107">
        <v>56.114371475535762</v>
      </c>
      <c r="AJ149" s="21"/>
      <c r="AK149" s="10" t="s">
        <v>158</v>
      </c>
      <c r="AL149" s="113">
        <f>_xll.HumidairTdbRHPsi(I149,J149,N149,AK149)</f>
        <v>0.82755786424395994</v>
      </c>
      <c r="AM149" s="82">
        <v>0.82755786424395994</v>
      </c>
      <c r="AN149" s="87"/>
      <c r="AO149" s="21"/>
      <c r="AP149" s="21"/>
      <c r="AQ149" s="21"/>
      <c r="AR149" s="21"/>
      <c r="AS149" s="21"/>
      <c r="AT149" s="21"/>
      <c r="AU149" s="73"/>
      <c r="AV149" s="73"/>
    </row>
    <row r="150" spans="1:48" x14ac:dyDescent="0.25">
      <c r="A150">
        <v>7</v>
      </c>
      <c r="B150" s="1" t="s">
        <v>32</v>
      </c>
      <c r="C150" s="9" t="s">
        <v>33</v>
      </c>
      <c r="D150" s="9"/>
      <c r="E150" s="10" t="s">
        <v>34</v>
      </c>
      <c r="F150" s="11" t="s">
        <v>35</v>
      </c>
      <c r="G150" s="45">
        <v>44430</v>
      </c>
      <c r="H150" s="41">
        <v>0.16874999999999998</v>
      </c>
      <c r="I150" s="40">
        <v>22</v>
      </c>
      <c r="J150" s="40">
        <v>70</v>
      </c>
      <c r="K150" s="40" t="s">
        <v>124</v>
      </c>
      <c r="L150" s="10">
        <v>126</v>
      </c>
      <c r="M150" s="65">
        <f t="shared" si="31"/>
        <v>99820.46987859541</v>
      </c>
      <c r="N150" s="10">
        <f t="shared" si="29"/>
        <v>0.99820469878595408</v>
      </c>
      <c r="O150" s="10" t="s">
        <v>15</v>
      </c>
      <c r="P150" s="10">
        <f>_xll.HumidairTdbRHPsi(I150,J150,N150,O150)</f>
        <v>1.1802407286416659E-2</v>
      </c>
      <c r="Q150" s="67">
        <f t="shared" si="30"/>
        <v>11.802407286416658</v>
      </c>
      <c r="R150" s="43"/>
      <c r="S150" s="82">
        <v>11.802407286416658</v>
      </c>
      <c r="T150" s="21"/>
      <c r="U150" s="10">
        <v>7</v>
      </c>
      <c r="V150" s="10" t="s">
        <v>152</v>
      </c>
      <c r="W150" s="105">
        <f>_xll.HumidairTdbRHPsi(I150, J150,N150,V150)</f>
        <v>16.282581120774807</v>
      </c>
      <c r="X150" s="106">
        <v>16.282581120774807</v>
      </c>
      <c r="Y150" s="21"/>
      <c r="Z150" s="10">
        <v>7</v>
      </c>
      <c r="AA150" s="10" t="s">
        <v>153</v>
      </c>
      <c r="AB150" s="105">
        <f>_xll.HumidairTdbRHPsi(I150,J150,N150,AA150)</f>
        <v>52.121403692174702</v>
      </c>
      <c r="AC150" s="108">
        <f t="shared" si="32"/>
        <v>89.121403692174709</v>
      </c>
      <c r="AD150" s="107">
        <v>89.121403692174709</v>
      </c>
      <c r="AF150" s="10" t="s">
        <v>154</v>
      </c>
      <c r="AG150" s="105">
        <f>_xll.HumidairTdbRHPsi(I150,J150,N150,AF150)</f>
        <v>22.136742089695179</v>
      </c>
      <c r="AH150" s="108">
        <f t="shared" si="33"/>
        <v>59.136742089695176</v>
      </c>
      <c r="AI150" s="107">
        <v>59.136742089695176</v>
      </c>
      <c r="AJ150" s="21"/>
      <c r="AK150" s="10" t="s">
        <v>158</v>
      </c>
      <c r="AL150" s="113">
        <f>_xll.HumidairTdbRHPsi(I150,J150,N150,AK150)</f>
        <v>0.84848490872308946</v>
      </c>
      <c r="AM150" s="82">
        <v>0.84848490872308946</v>
      </c>
      <c r="AN150" s="87"/>
      <c r="AO150" s="21"/>
      <c r="AP150" s="21"/>
      <c r="AQ150" s="21"/>
      <c r="AR150" s="21"/>
      <c r="AS150" s="21"/>
      <c r="AT150" s="21"/>
      <c r="AU150" s="73"/>
      <c r="AV150" s="73"/>
    </row>
    <row r="151" spans="1:48" x14ac:dyDescent="0.25">
      <c r="A151">
        <v>8</v>
      </c>
      <c r="C151" s="9" t="s">
        <v>36</v>
      </c>
      <c r="D151" s="9"/>
      <c r="E151" s="10" t="s">
        <v>37</v>
      </c>
      <c r="F151" s="11" t="s">
        <v>38</v>
      </c>
      <c r="G151" s="45">
        <v>44430</v>
      </c>
      <c r="H151" s="41">
        <v>0.41805555555555557</v>
      </c>
      <c r="I151" s="40">
        <v>20</v>
      </c>
      <c r="J151" s="40">
        <v>94</v>
      </c>
      <c r="K151" s="40" t="s">
        <v>110</v>
      </c>
      <c r="L151" s="10">
        <v>143</v>
      </c>
      <c r="M151" s="65">
        <f t="shared" si="31"/>
        <v>99618.87034335341</v>
      </c>
      <c r="N151" s="10">
        <f t="shared" si="29"/>
        <v>0.99618870343353405</v>
      </c>
      <c r="O151" s="10" t="s">
        <v>15</v>
      </c>
      <c r="P151" s="10">
        <f>_xll.HumidairTdbRHPsi(I151,J151,N151,O151)</f>
        <v>1.4093936274240782E-2</v>
      </c>
      <c r="Q151" s="67">
        <f t="shared" si="30"/>
        <v>14.093936274240782</v>
      </c>
      <c r="R151" s="43"/>
      <c r="S151" s="82">
        <v>14.093936274240782</v>
      </c>
      <c r="T151" s="21"/>
      <c r="U151" s="10">
        <v>8</v>
      </c>
      <c r="V151" s="10" t="s">
        <v>152</v>
      </c>
      <c r="W151" s="105">
        <f>_xll.HumidairTdbRHPsi(I151, J151,N151,V151)</f>
        <v>19.005273294482947</v>
      </c>
      <c r="X151" s="106">
        <v>19.005273294482947</v>
      </c>
      <c r="Y151" s="21"/>
      <c r="Z151" s="10">
        <v>8</v>
      </c>
      <c r="AA151" s="10" t="s">
        <v>153</v>
      </c>
      <c r="AB151" s="105">
        <f>_xll.HumidairTdbRHPsi(I151,J151,N151,AA151)</f>
        <v>55.875849981439288</v>
      </c>
      <c r="AC151" s="108">
        <f t="shared" si="32"/>
        <v>92.875849981439288</v>
      </c>
      <c r="AD151" s="107">
        <v>92.875849981439288</v>
      </c>
      <c r="AF151" s="10" t="s">
        <v>154</v>
      </c>
      <c r="AG151" s="105">
        <f>_xll.HumidairTdbRHPsi(I151,J151,N151,AF151)</f>
        <v>20.124656700950236</v>
      </c>
      <c r="AH151" s="108">
        <f t="shared" si="33"/>
        <v>57.12465670095024</v>
      </c>
      <c r="AI151" s="107">
        <v>57.12465670095024</v>
      </c>
      <c r="AJ151" s="21"/>
      <c r="AK151" s="10" t="s">
        <v>158</v>
      </c>
      <c r="AL151" s="113">
        <f>_xll.HumidairTdbRHPsi(I151,J151,N151,AK151)</f>
        <v>0.84442532372360091</v>
      </c>
      <c r="AM151" s="82">
        <v>0.84442532372360091</v>
      </c>
      <c r="AN151" s="87"/>
      <c r="AO151" s="21"/>
      <c r="AP151" s="21"/>
      <c r="AQ151" s="21"/>
      <c r="AR151" s="32"/>
      <c r="AS151" s="21"/>
      <c r="AT151" s="21"/>
      <c r="AU151" s="73"/>
      <c r="AV151" s="73"/>
    </row>
    <row r="152" spans="1:48" x14ac:dyDescent="0.25">
      <c r="A152">
        <v>9</v>
      </c>
      <c r="C152" s="94" t="s">
        <v>39</v>
      </c>
      <c r="D152" s="94"/>
      <c r="E152" s="10" t="s">
        <v>40</v>
      </c>
      <c r="F152" s="11" t="s">
        <v>41</v>
      </c>
      <c r="G152" s="45">
        <v>44429</v>
      </c>
      <c r="H152" s="41">
        <v>0.90902777777777777</v>
      </c>
      <c r="I152" s="40">
        <v>28</v>
      </c>
      <c r="J152" s="40">
        <v>71</v>
      </c>
      <c r="K152" s="40" t="s">
        <v>85</v>
      </c>
      <c r="L152" s="10">
        <v>62</v>
      </c>
      <c r="M152" s="65">
        <f t="shared" si="31"/>
        <v>100582.39802554256</v>
      </c>
      <c r="N152" s="10">
        <f t="shared" si="29"/>
        <v>1.0058239802554256</v>
      </c>
      <c r="O152" s="10" t="s">
        <v>15</v>
      </c>
      <c r="P152" s="10">
        <f>_xll.HumidairTdbRHPsi(I152,J152,N152,O152)</f>
        <v>1.7136092541868601E-2</v>
      </c>
      <c r="Q152" s="67">
        <f t="shared" si="30"/>
        <v>17.136092541868599</v>
      </c>
      <c r="R152" s="43"/>
      <c r="S152" s="82">
        <v>17.136092541868599</v>
      </c>
      <c r="T152" s="21"/>
      <c r="U152" s="10">
        <v>9</v>
      </c>
      <c r="V152" s="10" t="s">
        <v>152</v>
      </c>
      <c r="W152" s="105">
        <f>_xll.HumidairTdbRHPsi(I152, J152,N152,V152)</f>
        <v>22.252777914897138</v>
      </c>
      <c r="X152" s="106">
        <v>22.252777914897138</v>
      </c>
      <c r="Y152" s="21"/>
      <c r="Z152" s="10">
        <v>9</v>
      </c>
      <c r="AA152" s="10" t="s">
        <v>153</v>
      </c>
      <c r="AB152" s="105">
        <f>_xll.HumidairTdbRHPsi(I152,J152,N152,AA152)</f>
        <v>71.896912506734907</v>
      </c>
      <c r="AC152" s="108">
        <f t="shared" si="32"/>
        <v>108.89691250673491</v>
      </c>
      <c r="AD152" s="107">
        <v>108.89691250673491</v>
      </c>
      <c r="AF152" s="10" t="s">
        <v>154</v>
      </c>
      <c r="AG152" s="105">
        <f>_xll.HumidairTdbRHPsi(I152,J152,N152,AF152)</f>
        <v>28.173521312118261</v>
      </c>
      <c r="AH152" s="108">
        <f t="shared" si="33"/>
        <v>65.173521312118254</v>
      </c>
      <c r="AI152" s="107">
        <v>65.173521312118254</v>
      </c>
      <c r="AJ152" s="21"/>
      <c r="AK152" s="10" t="s">
        <v>158</v>
      </c>
      <c r="AL152" s="113">
        <f>_xll.HumidairTdbRHPsi(I152,J152,N152,AK152)</f>
        <v>0.85922008784583603</v>
      </c>
      <c r="AM152" s="82">
        <v>0.85922008784583603</v>
      </c>
      <c r="AN152" s="87"/>
      <c r="AO152" s="21"/>
      <c r="AP152" s="21"/>
      <c r="AQ152" s="21"/>
      <c r="AR152" s="32"/>
      <c r="AS152" s="21"/>
      <c r="AT152" s="21"/>
      <c r="AU152" s="73"/>
      <c r="AV152" s="73"/>
    </row>
    <row r="153" spans="1:48" x14ac:dyDescent="0.25">
      <c r="A153" s="5">
        <v>10</v>
      </c>
      <c r="B153" s="15"/>
      <c r="C153" s="13" t="s">
        <v>42</v>
      </c>
      <c r="D153" s="13"/>
      <c r="E153" s="14" t="s">
        <v>43</v>
      </c>
      <c r="F153" s="8" t="s">
        <v>44</v>
      </c>
      <c r="G153" s="45">
        <v>44429</v>
      </c>
      <c r="H153" s="41">
        <v>0.87013888888888891</v>
      </c>
      <c r="I153" s="40">
        <v>20</v>
      </c>
      <c r="J153" s="40">
        <v>53</v>
      </c>
      <c r="K153" s="40" t="s">
        <v>88</v>
      </c>
      <c r="L153" s="10">
        <v>255</v>
      </c>
      <c r="M153" s="65">
        <f t="shared" si="31"/>
        <v>98298.910193542106</v>
      </c>
      <c r="N153" s="10">
        <f t="shared" si="29"/>
        <v>0.98298910193542111</v>
      </c>
      <c r="O153" s="10" t="s">
        <v>15</v>
      </c>
      <c r="P153" s="10">
        <f>_xll.HumidairTdbRHPsi(I153,J153,N153,O153)</f>
        <v>7.9755135391102652E-3</v>
      </c>
      <c r="Q153" s="67">
        <f t="shared" si="30"/>
        <v>7.9755135391102652</v>
      </c>
      <c r="R153" s="43"/>
      <c r="S153" s="82">
        <v>7.9755135391102652</v>
      </c>
      <c r="T153" s="21"/>
      <c r="U153" s="10">
        <v>10</v>
      </c>
      <c r="V153" s="10" t="s">
        <v>152</v>
      </c>
      <c r="W153" s="105">
        <f>_xll.HumidairTdbRHPsi(I153, J153,N153,V153)</f>
        <v>10.142136888592745</v>
      </c>
      <c r="X153" s="106">
        <v>10.142136888592745</v>
      </c>
      <c r="Y153" s="21"/>
      <c r="Z153" s="10">
        <v>10</v>
      </c>
      <c r="AA153" s="10" t="s">
        <v>153</v>
      </c>
      <c r="AB153" s="105">
        <f>_xll.HumidairTdbRHPsi(I153,J153,N153,AA153)</f>
        <v>40.36221744790398</v>
      </c>
      <c r="AC153" s="108">
        <f t="shared" si="32"/>
        <v>77.362217447903987</v>
      </c>
      <c r="AD153" s="107">
        <v>77.362217447903987</v>
      </c>
      <c r="AF153" s="10" t="s">
        <v>154</v>
      </c>
      <c r="AG153" s="105">
        <f>_xll.HumidairTdbRHPsi(I153,J153,N153,AF153)</f>
        <v>20.127812595688454</v>
      </c>
      <c r="AH153" s="108">
        <f t="shared" si="33"/>
        <v>57.127812595688454</v>
      </c>
      <c r="AI153" s="107">
        <v>57.127812595688454</v>
      </c>
      <c r="AJ153" s="21"/>
      <c r="AK153" s="10" t="s">
        <v>158</v>
      </c>
      <c r="AL153" s="113">
        <f>_xll.HumidairTdbRHPsi(I153,J153,N153,AK153)</f>
        <v>0.85576824417504771</v>
      </c>
      <c r="AM153" s="82">
        <v>0.85576824417504771</v>
      </c>
      <c r="AN153" s="87"/>
      <c r="AO153" s="21"/>
      <c r="AP153" s="21"/>
      <c r="AQ153" s="21"/>
      <c r="AR153" s="21"/>
      <c r="AS153" s="21"/>
      <c r="AT153" s="21"/>
      <c r="AU153" s="73"/>
      <c r="AV153" s="73"/>
    </row>
    <row r="154" spans="1:48" x14ac:dyDescent="0.25">
      <c r="A154">
        <v>11</v>
      </c>
      <c r="C154" s="9" t="s">
        <v>77</v>
      </c>
      <c r="D154" s="9"/>
      <c r="E154" s="10" t="s">
        <v>78</v>
      </c>
      <c r="F154" s="11" t="s">
        <v>79</v>
      </c>
      <c r="G154" s="45" t="s">
        <v>123</v>
      </c>
      <c r="H154" s="46">
        <v>8.2638888888888887E-2</v>
      </c>
      <c r="I154" s="40">
        <v>36</v>
      </c>
      <c r="J154" s="40">
        <v>11</v>
      </c>
      <c r="K154" s="40" t="s">
        <v>102</v>
      </c>
      <c r="L154" s="10">
        <v>138</v>
      </c>
      <c r="M154" s="65">
        <f>+((101325*(1-(2.25577*10^-5)*(L154))^5.25588))</f>
        <v>99678.130068961269</v>
      </c>
      <c r="N154" s="10">
        <f t="shared" si="29"/>
        <v>0.99678130068961268</v>
      </c>
      <c r="O154" s="10" t="s">
        <v>15</v>
      </c>
      <c r="P154" s="10">
        <f>_xll.HumidairTdbRHPsi(I154,J154,N154,O154)</f>
        <v>4.1274980846866963E-3</v>
      </c>
      <c r="Q154" s="67">
        <f t="shared" si="30"/>
        <v>4.127498084686696</v>
      </c>
      <c r="R154" s="43"/>
      <c r="S154" s="82">
        <v>4.127498084686696</v>
      </c>
      <c r="T154" s="21"/>
      <c r="U154" s="10">
        <v>11</v>
      </c>
      <c r="V154" s="10" t="s">
        <v>152</v>
      </c>
      <c r="W154" s="105">
        <f>_xll.HumidairTdbRHPsi(I154, J154,N154,V154)</f>
        <v>0.94699015643101347</v>
      </c>
      <c r="X154" s="106">
        <v>0.94699015643101347</v>
      </c>
      <c r="Y154" s="21"/>
      <c r="Z154" s="10">
        <v>11</v>
      </c>
      <c r="AA154" s="10" t="s">
        <v>153</v>
      </c>
      <c r="AB154" s="105">
        <f>_xll.HumidairTdbRHPsi(I154,J154,N154,AA154)</f>
        <v>46.825479759713026</v>
      </c>
      <c r="AC154" s="108">
        <f t="shared" si="32"/>
        <v>83.825479759713033</v>
      </c>
      <c r="AD154" s="107">
        <v>83.825479759713033</v>
      </c>
      <c r="AF154" s="10" t="s">
        <v>154</v>
      </c>
      <c r="AG154" s="105">
        <f>_xll.HumidairTdbRHPsi(I154,J154,N154,AF154)</f>
        <v>36.228969139756856</v>
      </c>
      <c r="AH154" s="108">
        <f t="shared" si="33"/>
        <v>73.228969139756856</v>
      </c>
      <c r="AI154" s="107">
        <v>73.228969139756856</v>
      </c>
      <c r="AJ154" s="21"/>
      <c r="AK154" s="10" t="s">
        <v>158</v>
      </c>
      <c r="AL154" s="113">
        <f>_xll.HumidairTdbRHPsi(I154,J154,N154,AK154)</f>
        <v>0.89010738628558217</v>
      </c>
      <c r="AM154" s="82">
        <v>0.89010738628558217</v>
      </c>
      <c r="AN154" s="87"/>
      <c r="AO154" s="21"/>
      <c r="AP154" s="21"/>
      <c r="AQ154" s="21"/>
      <c r="AR154" s="21"/>
      <c r="AS154" s="21"/>
      <c r="AT154" s="21"/>
      <c r="AU154" s="73"/>
      <c r="AV154" s="73"/>
    </row>
    <row r="155" spans="1:48" x14ac:dyDescent="0.25">
      <c r="A155">
        <v>12</v>
      </c>
      <c r="B155" s="1" t="s">
        <v>48</v>
      </c>
      <c r="C155" s="9" t="s">
        <v>45</v>
      </c>
      <c r="D155" s="9"/>
      <c r="E155" s="10" t="s">
        <v>46</v>
      </c>
      <c r="F155" s="11" t="s">
        <v>47</v>
      </c>
      <c r="G155" s="45">
        <v>44430</v>
      </c>
      <c r="H155" s="41">
        <v>0.12152777777777778</v>
      </c>
      <c r="I155" s="40">
        <v>26</v>
      </c>
      <c r="J155" s="40">
        <v>88</v>
      </c>
      <c r="K155" s="40" t="s">
        <v>87</v>
      </c>
      <c r="L155" s="10">
        <v>30</v>
      </c>
      <c r="M155" s="65">
        <f>+((101325*(1-(2.25577*10^-5)*(L155))^5.25588))</f>
        <v>100965.12412724759</v>
      </c>
      <c r="N155" s="10">
        <f t="shared" si="29"/>
        <v>1.0096512412724759</v>
      </c>
      <c r="O155" s="10" t="s">
        <v>15</v>
      </c>
      <c r="P155" s="10">
        <f>_xll.HumidairTdbRHPsi(I155,J155,N155,O155)</f>
        <v>1.8864073789734075E-2</v>
      </c>
      <c r="Q155" s="67">
        <f t="shared" si="30"/>
        <v>18.864073789734075</v>
      </c>
      <c r="R155" s="43"/>
      <c r="S155" s="82">
        <v>18.864073789734075</v>
      </c>
      <c r="T155" s="21"/>
      <c r="U155" s="10">
        <v>12</v>
      </c>
      <c r="V155" s="10" t="s">
        <v>152</v>
      </c>
      <c r="W155" s="105">
        <f>_xll.HumidairTdbRHPsi(I155, J155,N155,V155)</f>
        <v>23.857870267275359</v>
      </c>
      <c r="X155" s="106">
        <v>23.857870267275359</v>
      </c>
      <c r="Y155" s="21"/>
      <c r="Z155" s="10">
        <v>12</v>
      </c>
      <c r="AA155" s="10" t="s">
        <v>153</v>
      </c>
      <c r="AB155" s="105">
        <f>_xll.HumidairTdbRHPsi(I155,J155,N155,AA155)</f>
        <v>74.218710538431026</v>
      </c>
      <c r="AC155" s="108">
        <f t="shared" si="32"/>
        <v>111.21871053843103</v>
      </c>
      <c r="AD155" s="107">
        <v>111.21871053843103</v>
      </c>
      <c r="AF155" s="10" t="s">
        <v>154</v>
      </c>
      <c r="AG155" s="105">
        <f>_xll.HumidairTdbRHPsi(I155,J155,N155,AF155)</f>
        <v>26.159648738837987</v>
      </c>
      <c r="AH155" s="108">
        <f t="shared" si="33"/>
        <v>63.159648738837987</v>
      </c>
      <c r="AI155" s="107">
        <v>63.159648738837987</v>
      </c>
      <c r="AJ155" s="21"/>
      <c r="AK155" s="10" t="s">
        <v>158</v>
      </c>
      <c r="AL155" s="113">
        <f>_xll.HumidairTdbRHPsi(I155,J155,N155,AK155)</f>
        <v>0.85026244451647626</v>
      </c>
      <c r="AM155" s="82">
        <v>0.85026244451647626</v>
      </c>
      <c r="AN155" s="87"/>
      <c r="AO155" s="21"/>
      <c r="AP155" s="21"/>
      <c r="AQ155" s="21"/>
      <c r="AR155" s="21"/>
      <c r="AS155" s="21"/>
      <c r="AT155" s="21"/>
      <c r="AU155" s="73"/>
      <c r="AV155" s="73"/>
    </row>
    <row r="156" spans="1:48" x14ac:dyDescent="0.25">
      <c r="A156">
        <v>13</v>
      </c>
      <c r="C156" s="53" t="s">
        <v>49</v>
      </c>
      <c r="D156" s="53"/>
      <c r="E156" s="38" t="s">
        <v>50</v>
      </c>
      <c r="F156" s="29" t="s">
        <v>51</v>
      </c>
      <c r="G156" s="45">
        <v>44430</v>
      </c>
      <c r="H156" s="41">
        <v>0.41736111111111113</v>
      </c>
      <c r="I156" s="40">
        <v>25</v>
      </c>
      <c r="J156" s="40">
        <v>95</v>
      </c>
      <c r="K156" s="40" t="s">
        <v>85</v>
      </c>
      <c r="L156" s="10">
        <v>3</v>
      </c>
      <c r="M156" s="65">
        <f>+((101325*(1-(2.25577*10^-5)*(L156))^5.25588))</f>
        <v>101288.96574192833</v>
      </c>
      <c r="N156" s="10">
        <f t="shared" si="29"/>
        <v>1.0128896574192834</v>
      </c>
      <c r="O156" s="10" t="s">
        <v>15</v>
      </c>
      <c r="P156" s="10">
        <f>_xll.HumidairTdbRHPsi(I156,J156,N156,O156)</f>
        <v>1.9136820610851025E-2</v>
      </c>
      <c r="Q156" s="67">
        <f t="shared" si="30"/>
        <v>19.136820610851025</v>
      </c>
      <c r="R156" s="43"/>
      <c r="S156" s="82">
        <v>19.136820610851025</v>
      </c>
      <c r="T156" s="21"/>
      <c r="U156" s="10">
        <v>13</v>
      </c>
      <c r="V156" s="10" t="s">
        <v>152</v>
      </c>
      <c r="W156" s="105">
        <f>_xll.HumidairTdbRHPsi(I156, J156,N156,V156)</f>
        <v>24.142784439264631</v>
      </c>
      <c r="X156" s="106">
        <v>24.142784439264631</v>
      </c>
      <c r="Y156" s="21"/>
      <c r="Z156" s="10">
        <v>13</v>
      </c>
      <c r="AA156" s="10" t="s">
        <v>153</v>
      </c>
      <c r="AB156" s="105">
        <f>_xll.HumidairTdbRHPsi(I156,J156,N156,AA156)</f>
        <v>73.869733537635838</v>
      </c>
      <c r="AC156" s="108">
        <f t="shared" si="32"/>
        <v>110.86973353763584</v>
      </c>
      <c r="AD156" s="107">
        <v>110.86973353763584</v>
      </c>
      <c r="AF156" s="10" t="s">
        <v>154</v>
      </c>
      <c r="AG156" s="105">
        <f>_xll.HumidairTdbRHPsi(I156,J156,N156,AF156)</f>
        <v>25.152450641153379</v>
      </c>
      <c r="AH156" s="108">
        <f t="shared" si="33"/>
        <v>62.152450641153379</v>
      </c>
      <c r="AI156" s="107">
        <v>62.152450641153379</v>
      </c>
      <c r="AJ156" s="21"/>
      <c r="AK156" s="10" t="s">
        <v>158</v>
      </c>
      <c r="AL156" s="113">
        <f>_xll.HumidairTdbRHPsi(I156,J156,N156,AK156)</f>
        <v>0.84470232410962964</v>
      </c>
      <c r="AM156" s="82">
        <v>0.84470232410962964</v>
      </c>
      <c r="AN156" s="87"/>
      <c r="AO156" s="21"/>
      <c r="AP156" s="21"/>
      <c r="AQ156" s="21"/>
      <c r="AR156" s="21"/>
      <c r="AS156" s="21"/>
      <c r="AT156" s="21"/>
      <c r="AU156" s="73"/>
      <c r="AV156" s="73"/>
    </row>
    <row r="157" spans="1:48" x14ac:dyDescent="0.25">
      <c r="A157" s="5">
        <v>14</v>
      </c>
      <c r="B157" s="15"/>
      <c r="C157" s="9" t="s">
        <v>186</v>
      </c>
      <c r="D157" s="9"/>
      <c r="E157" s="10" t="s">
        <v>83</v>
      </c>
      <c r="F157" s="4" t="s">
        <v>84</v>
      </c>
      <c r="G157" s="45">
        <v>44430</v>
      </c>
      <c r="H157" s="41">
        <v>0.20833333333333334</v>
      </c>
      <c r="I157" s="40">
        <v>25</v>
      </c>
      <c r="J157" s="40">
        <v>87</v>
      </c>
      <c r="K157" s="40" t="s">
        <v>87</v>
      </c>
      <c r="L157" s="10">
        <v>61</v>
      </c>
      <c r="M157" s="65">
        <f>+((101325*(1-(2.25577*10^-5)*(L157))^5.25588))</f>
        <v>100594.34040699142</v>
      </c>
      <c r="N157" s="10">
        <f t="shared" si="29"/>
        <v>1.0059434040699142</v>
      </c>
      <c r="O157" s="10" t="s">
        <v>15</v>
      </c>
      <c r="P157" s="10">
        <f>_xll.HumidairTdbRHPsi(I157,J157,N157,O157)</f>
        <v>1.7603770274018452E-2</v>
      </c>
      <c r="Q157" s="67">
        <f t="shared" si="30"/>
        <v>17.603770274018451</v>
      </c>
      <c r="R157" s="43"/>
      <c r="S157" s="82">
        <v>17.603770274018451</v>
      </c>
      <c r="T157" s="21"/>
      <c r="U157" s="10">
        <v>14</v>
      </c>
      <c r="V157" s="10" t="s">
        <v>152</v>
      </c>
      <c r="W157" s="105">
        <f>_xll.HumidairTdbRHPsi(I157, J157,N157,V157)</f>
        <v>22.68553891214026</v>
      </c>
      <c r="X157" s="106">
        <v>22.68553891214026</v>
      </c>
      <c r="Y157" s="21"/>
      <c r="Z157" s="10">
        <v>14</v>
      </c>
      <c r="AA157" s="10" t="s">
        <v>153</v>
      </c>
      <c r="AB157" s="105">
        <f>_xll.HumidairTdbRHPsi(I157,J157,N157,AA157)</f>
        <v>69.970458927426179</v>
      </c>
      <c r="AC157" s="108">
        <f t="shared" si="32"/>
        <v>106.97045892742618</v>
      </c>
      <c r="AD157" s="107">
        <v>106.97045892742618</v>
      </c>
      <c r="AF157" s="10" t="s">
        <v>154</v>
      </c>
      <c r="AG157" s="105">
        <f>_xll.HumidairTdbRHPsi(I157,J157,N157,AF157)</f>
        <v>25.154051863275779</v>
      </c>
      <c r="AH157" s="108">
        <f t="shared" si="33"/>
        <v>62.154051863275782</v>
      </c>
      <c r="AI157" s="107">
        <v>62.154051863275782</v>
      </c>
      <c r="AJ157" s="21"/>
      <c r="AK157" s="10" t="s">
        <v>158</v>
      </c>
      <c r="AL157" s="113">
        <f>_xll.HumidairTdbRHPsi(I157,J157,N157,AK157)</f>
        <v>0.85053696627203335</v>
      </c>
      <c r="AM157" s="82">
        <v>0.85053696627203335</v>
      </c>
      <c r="AN157" s="87"/>
      <c r="AO157" s="21"/>
      <c r="AP157" s="21"/>
      <c r="AQ157" s="21"/>
      <c r="AR157" s="21"/>
      <c r="AS157" s="21"/>
      <c r="AT157" s="21"/>
      <c r="AU157" s="73"/>
      <c r="AV157" s="73"/>
    </row>
    <row r="158" spans="1:48" x14ac:dyDescent="0.25">
      <c r="A158">
        <v>15</v>
      </c>
      <c r="C158" s="9" t="s">
        <v>52</v>
      </c>
      <c r="D158" s="9"/>
      <c r="E158" s="10" t="s">
        <v>53</v>
      </c>
      <c r="F158" s="4" t="s">
        <v>54</v>
      </c>
      <c r="G158" s="45">
        <v>44429</v>
      </c>
      <c r="H158" s="41">
        <v>0.91249999999999998</v>
      </c>
      <c r="I158" s="40">
        <v>10</v>
      </c>
      <c r="J158" s="40">
        <v>76</v>
      </c>
      <c r="K158" s="40" t="s">
        <v>121</v>
      </c>
      <c r="L158" s="10">
        <v>533</v>
      </c>
      <c r="M158" s="65">
        <f t="shared" ref="M158:M163" si="34">+((101325*(1-(2.25577*10^-5)*(L158))^5.25588))</f>
        <v>95083.68775760736</v>
      </c>
      <c r="N158" s="10">
        <f t="shared" si="29"/>
        <v>0.9508368775760736</v>
      </c>
      <c r="O158" s="10" t="s">
        <v>15</v>
      </c>
      <c r="P158" s="10">
        <f>_xll.HumidairTdbRHPsi(I158,J158,N158,O158)</f>
        <v>6.1887559149368023E-3</v>
      </c>
      <c r="Q158" s="67">
        <f t="shared" ref="Q158:Q163" si="35">+P158*1000</f>
        <v>6.1887559149368023</v>
      </c>
      <c r="R158" s="43"/>
      <c r="S158" s="82">
        <v>6.1887559149368023</v>
      </c>
      <c r="T158" s="21"/>
      <c r="U158" s="10">
        <v>15</v>
      </c>
      <c r="V158" s="10" t="s">
        <v>152</v>
      </c>
      <c r="W158" s="105">
        <f>_xll.HumidairTdbRHPsi(I158, J158,N158,V158)</f>
        <v>5.9698241383794652</v>
      </c>
      <c r="X158" s="106">
        <v>5.9698241383794652</v>
      </c>
      <c r="Y158" s="21"/>
      <c r="Z158" s="10">
        <v>15</v>
      </c>
      <c r="AA158" s="10" t="s">
        <v>153</v>
      </c>
      <c r="AB158" s="105">
        <f>_xll.HumidairTdbRHPsi(I158,J158,N158,AA158)</f>
        <v>25.661383774677411</v>
      </c>
      <c r="AC158" s="108">
        <f t="shared" si="32"/>
        <v>62.661383774677411</v>
      </c>
      <c r="AD158" s="107">
        <v>62.661383774677411</v>
      </c>
      <c r="AF158" s="10" t="s">
        <v>154</v>
      </c>
      <c r="AG158" s="105">
        <f>_xll.HumidairTdbRHPsi(I158,J158,N158,AF158)</f>
        <v>10.075229671431174</v>
      </c>
      <c r="AH158" s="108">
        <f t="shared" si="33"/>
        <v>47.075229671431174</v>
      </c>
      <c r="AI158" s="107">
        <v>47.075229671431174</v>
      </c>
      <c r="AJ158" s="21"/>
      <c r="AK158" s="10" t="s">
        <v>158</v>
      </c>
      <c r="AL158" s="113">
        <f>_xll.HumidairTdbRHPsi(I158,J158,N158,AK158)</f>
        <v>0.8544514342982501</v>
      </c>
      <c r="AM158" s="82">
        <v>0.8544514342982501</v>
      </c>
      <c r="AN158" s="87"/>
      <c r="AO158" s="73"/>
      <c r="AP158" s="73"/>
      <c r="AQ158" s="73"/>
      <c r="AR158" s="73"/>
      <c r="AS158" s="73"/>
      <c r="AT158" s="73"/>
      <c r="AU158" s="73"/>
      <c r="AV158" s="73"/>
    </row>
    <row r="159" spans="1:48" x14ac:dyDescent="0.25">
      <c r="A159">
        <v>16</v>
      </c>
      <c r="C159" s="9" t="s">
        <v>55</v>
      </c>
      <c r="D159" s="9"/>
      <c r="E159" s="10" t="s">
        <v>56</v>
      </c>
      <c r="F159" s="11" t="s">
        <v>57</v>
      </c>
      <c r="G159" s="45">
        <v>44430</v>
      </c>
      <c r="H159" s="41">
        <v>0.16250000000000001</v>
      </c>
      <c r="I159" s="40">
        <v>10</v>
      </c>
      <c r="J159" s="40">
        <v>87</v>
      </c>
      <c r="K159" s="40" t="s">
        <v>88</v>
      </c>
      <c r="L159" s="10">
        <v>61</v>
      </c>
      <c r="M159" s="65">
        <f t="shared" si="34"/>
        <v>100594.34040699142</v>
      </c>
      <c r="N159" s="10">
        <f t="shared" si="29"/>
        <v>1.0059434040699142</v>
      </c>
      <c r="O159" s="10" t="s">
        <v>15</v>
      </c>
      <c r="P159" s="10">
        <f>_xll.HumidairTdbRHPsi(I159,J159,N159,O159)</f>
        <v>6.7030515377691641E-3</v>
      </c>
      <c r="Q159" s="67">
        <f t="shared" si="35"/>
        <v>6.7030515377691637</v>
      </c>
      <c r="R159" s="43"/>
      <c r="S159" s="82">
        <v>6.7030515377691637</v>
      </c>
      <c r="T159" s="21"/>
      <c r="U159" s="10">
        <v>16</v>
      </c>
      <c r="V159" s="10" t="s">
        <v>152</v>
      </c>
      <c r="W159" s="105">
        <f>_xll.HumidairTdbRHPsi(I159, J159,N159,V159)</f>
        <v>7.9386326309105471</v>
      </c>
      <c r="X159" s="106">
        <v>7.9386326309105471</v>
      </c>
      <c r="Y159" s="21"/>
      <c r="Z159" s="10">
        <v>16</v>
      </c>
      <c r="AA159" s="10" t="s">
        <v>153</v>
      </c>
      <c r="AB159" s="105">
        <f>_xll.HumidairTdbRHPsi(I159,J159,N159,AA159)</f>
        <v>26.941624385167874</v>
      </c>
      <c r="AC159" s="108">
        <f t="shared" si="32"/>
        <v>63.94162438516787</v>
      </c>
      <c r="AD159" s="107">
        <v>63.94162438516787</v>
      </c>
      <c r="AF159" s="10" t="s">
        <v>154</v>
      </c>
      <c r="AG159" s="105">
        <f>_xll.HumidairTdbRHPsi(I159,J159,N159,AF159)</f>
        <v>10.061049273887031</v>
      </c>
      <c r="AH159" s="108">
        <f t="shared" si="33"/>
        <v>47.061049273887029</v>
      </c>
      <c r="AI159" s="107">
        <v>47.061049273887029</v>
      </c>
      <c r="AJ159" s="21"/>
      <c r="AK159" s="10" t="s">
        <v>158</v>
      </c>
      <c r="AL159" s="113">
        <f>_xll.HumidairTdbRHPsi(I159,J159,N159,AK159)</f>
        <v>0.80762355546510733</v>
      </c>
      <c r="AM159" s="82">
        <v>0.80762355546510733</v>
      </c>
      <c r="AN159" s="87"/>
      <c r="AO159" s="73"/>
      <c r="AP159" s="73"/>
      <c r="AQ159" s="73"/>
      <c r="AR159" s="73"/>
      <c r="AS159" s="73"/>
      <c r="AT159" s="73"/>
      <c r="AU159" s="73"/>
      <c r="AV159" s="73"/>
    </row>
    <row r="160" spans="1:48" x14ac:dyDescent="0.25">
      <c r="A160">
        <v>17</v>
      </c>
      <c r="B160" s="1" t="s">
        <v>58</v>
      </c>
      <c r="C160" s="54" t="s">
        <v>59</v>
      </c>
      <c r="D160" s="54"/>
      <c r="E160" s="22" t="s">
        <v>60</v>
      </c>
      <c r="F160" s="4" t="s">
        <v>61</v>
      </c>
      <c r="G160" s="45">
        <v>44430</v>
      </c>
      <c r="H160" s="41">
        <v>0.49374999999999997</v>
      </c>
      <c r="I160" s="40">
        <v>16</v>
      </c>
      <c r="J160" s="40">
        <v>50</v>
      </c>
      <c r="K160" s="48" t="s">
        <v>120</v>
      </c>
      <c r="L160" s="10">
        <v>9</v>
      </c>
      <c r="M160" s="65">
        <f t="shared" si="34"/>
        <v>101216.9283556498</v>
      </c>
      <c r="N160" s="10">
        <f t="shared" si="29"/>
        <v>1.0121692835564979</v>
      </c>
      <c r="O160" s="10" t="s">
        <v>15</v>
      </c>
      <c r="P160" s="10">
        <f>_xll.HumidairTdbRHPsi(I160,J160,N160,O160)</f>
        <v>5.6605800033481344E-3</v>
      </c>
      <c r="Q160" s="67">
        <f t="shared" si="35"/>
        <v>5.6605800033481346</v>
      </c>
      <c r="R160" s="43"/>
      <c r="S160" s="82">
        <v>5.6605800033481346</v>
      </c>
      <c r="T160" s="21"/>
      <c r="U160" s="10">
        <v>17</v>
      </c>
      <c r="V160" s="10" t="s">
        <v>152</v>
      </c>
      <c r="W160" s="105">
        <f>_xll.HumidairTdbRHPsi(I160, J160,N160,V160)</f>
        <v>5.5938272732667542</v>
      </c>
      <c r="X160" s="106">
        <v>5.5938272732667542</v>
      </c>
      <c r="Y160" s="21"/>
      <c r="Z160" s="10">
        <v>17</v>
      </c>
      <c r="AA160" s="10" t="s">
        <v>153</v>
      </c>
      <c r="AB160" s="105">
        <f>_xll.HumidairTdbRHPsi(I160,J160,N160,AA160)</f>
        <v>30.415425387494587</v>
      </c>
      <c r="AC160" s="108">
        <f t="shared" si="32"/>
        <v>67.415425387494594</v>
      </c>
      <c r="AD160" s="107">
        <v>67.415425387494594</v>
      </c>
      <c r="AF160" s="10" t="s">
        <v>154</v>
      </c>
      <c r="AG160" s="105">
        <f>_xll.HumidairTdbRHPsi(I160,J160,N160,AF160)</f>
        <v>16.095961421506534</v>
      </c>
      <c r="AH160" s="108">
        <f t="shared" si="33"/>
        <v>53.09596142150653</v>
      </c>
      <c r="AI160" s="107">
        <v>53.09596142150653</v>
      </c>
      <c r="AJ160" s="88"/>
      <c r="AK160" s="10" t="s">
        <v>158</v>
      </c>
      <c r="AL160" s="113">
        <f>_xll.HumidairTdbRHPsi(I160,J160,N160,AK160)</f>
        <v>0.81971529020377698</v>
      </c>
      <c r="AM160" s="82">
        <v>0.81971529020377698</v>
      </c>
      <c r="AN160" s="87"/>
      <c r="AO160" s="73"/>
      <c r="AP160" s="73"/>
      <c r="AQ160" s="73"/>
      <c r="AR160" s="73"/>
      <c r="AS160" s="73"/>
      <c r="AT160" s="73"/>
      <c r="AU160" s="73"/>
      <c r="AV160" s="73"/>
    </row>
    <row r="161" spans="1:48" x14ac:dyDescent="0.25">
      <c r="A161">
        <v>18</v>
      </c>
      <c r="C161" s="9" t="s">
        <v>62</v>
      </c>
      <c r="D161" s="9"/>
      <c r="E161" s="10" t="s">
        <v>63</v>
      </c>
      <c r="F161" s="11" t="s">
        <v>64</v>
      </c>
      <c r="G161" s="45">
        <v>44430</v>
      </c>
      <c r="H161" s="41">
        <v>0.58194444444444449</v>
      </c>
      <c r="I161" s="40">
        <v>11</v>
      </c>
      <c r="J161" s="40">
        <v>60</v>
      </c>
      <c r="K161" s="40" t="s">
        <v>85</v>
      </c>
      <c r="L161" s="10">
        <v>6</v>
      </c>
      <c r="M161" s="65">
        <f t="shared" si="34"/>
        <v>101252.94186124044</v>
      </c>
      <c r="N161" s="10">
        <f t="shared" si="29"/>
        <v>1.0125294186124043</v>
      </c>
      <c r="O161" s="10" t="s">
        <v>15</v>
      </c>
      <c r="P161" s="10">
        <f>_xll.HumidairTdbRHPsi(I161,J161,N161,O161)</f>
        <v>4.8956906386807674E-3</v>
      </c>
      <c r="Q161" s="67">
        <f t="shared" si="35"/>
        <v>4.895690638680767</v>
      </c>
      <c r="R161" s="43"/>
      <c r="S161" s="82">
        <v>4.895690638680767</v>
      </c>
      <c r="T161" s="21"/>
      <c r="U161" s="109">
        <v>18</v>
      </c>
      <c r="V161" s="10" t="s">
        <v>152</v>
      </c>
      <c r="W161" s="105">
        <f>_xll.HumidairTdbRHPsi(I161, J161,N161,V161)</f>
        <v>3.5420639910029763</v>
      </c>
      <c r="X161" s="106">
        <v>3.5420639910029763</v>
      </c>
      <c r="Y161" s="21"/>
      <c r="Z161" s="109">
        <v>18</v>
      </c>
      <c r="AA161" s="10" t="s">
        <v>153</v>
      </c>
      <c r="AB161" s="105">
        <f>_xll.HumidairTdbRHPsi(I161,J161,N161,AA161)</f>
        <v>23.404297270351503</v>
      </c>
      <c r="AC161" s="108">
        <f t="shared" si="32"/>
        <v>60.404297270351506</v>
      </c>
      <c r="AD161" s="107">
        <v>60.404297270351506</v>
      </c>
      <c r="AF161" s="10" t="s">
        <v>154</v>
      </c>
      <c r="AG161" s="105">
        <f>_xll.HumidairTdbRHPsi(I161,J161,N161,AF161)</f>
        <v>11.065380398207038</v>
      </c>
      <c r="AH161" s="108">
        <f t="shared" si="33"/>
        <v>48.06538039820704</v>
      </c>
      <c r="AI161" s="107">
        <v>48.06538039820704</v>
      </c>
      <c r="AJ161" s="21"/>
      <c r="AK161" s="10" t="s">
        <v>158</v>
      </c>
      <c r="AL161" s="113">
        <f>_xll.HumidairTdbRHPsi(I161,J161,N161,AK161)</f>
        <v>0.80521072807188498</v>
      </c>
      <c r="AM161" s="82">
        <v>0.80521072807188498</v>
      </c>
      <c r="AN161" s="87"/>
      <c r="AO161" s="73"/>
      <c r="AP161" s="73"/>
      <c r="AQ161" s="73"/>
      <c r="AR161" s="73"/>
      <c r="AS161" s="73"/>
      <c r="AT161" s="73"/>
      <c r="AU161" s="73"/>
      <c r="AV161" s="73"/>
    </row>
    <row r="162" spans="1:48" x14ac:dyDescent="0.25">
      <c r="A162" s="5">
        <v>19</v>
      </c>
      <c r="B162" s="15"/>
      <c r="C162" s="54" t="s">
        <v>65</v>
      </c>
      <c r="D162" s="54"/>
      <c r="E162" s="22" t="s">
        <v>66</v>
      </c>
      <c r="F162" s="4" t="s">
        <v>67</v>
      </c>
      <c r="G162" s="45">
        <v>44429</v>
      </c>
      <c r="H162" s="41">
        <v>0.95486111111111116</v>
      </c>
      <c r="I162" s="40">
        <v>0</v>
      </c>
      <c r="J162" s="40">
        <v>97</v>
      </c>
      <c r="K162" s="40" t="s">
        <v>122</v>
      </c>
      <c r="L162" s="10">
        <v>15</v>
      </c>
      <c r="M162" s="65">
        <f t="shared" si="34"/>
        <v>101144.93246061618</v>
      </c>
      <c r="N162" s="10">
        <f t="shared" si="29"/>
        <v>1.0114493246061618</v>
      </c>
      <c r="O162" s="10" t="s">
        <v>15</v>
      </c>
      <c r="P162" s="10">
        <f>_xll.HumidairTdbRHPsi(I162,J162,N162,O162)</f>
        <v>3.6815097888847192E-3</v>
      </c>
      <c r="Q162" s="67">
        <f t="shared" si="35"/>
        <v>3.681509788884719</v>
      </c>
      <c r="R162" s="43"/>
      <c r="S162" s="82">
        <v>3.681509788884719</v>
      </c>
      <c r="T162" s="21"/>
      <c r="U162" s="109">
        <v>19</v>
      </c>
      <c r="V162" s="10" t="s">
        <v>152</v>
      </c>
      <c r="W162" s="105">
        <f>_xll.HumidairTdbRHPsi(I162, J162,N162,V162)</f>
        <v>-0.37039838289064164</v>
      </c>
      <c r="X162" s="106">
        <v>-0.37039838289064164</v>
      </c>
      <c r="Y162" s="21"/>
      <c r="Z162" s="109">
        <v>19</v>
      </c>
      <c r="AA162" s="10" t="s">
        <v>153</v>
      </c>
      <c r="AB162" s="105">
        <f>_xll.HumidairTdbRHPsi(I162,J162,N162,AA162)</f>
        <v>9.2037484186117737</v>
      </c>
      <c r="AC162" s="108">
        <f t="shared" si="32"/>
        <v>46.203748418611774</v>
      </c>
      <c r="AD162" s="107">
        <v>46.203748418611774</v>
      </c>
      <c r="AF162" s="10" t="s">
        <v>154</v>
      </c>
      <c r="AG162" s="105">
        <f>_xll.HumidairTdbRHPsi(I162,J162,N162,AF162)</f>
        <v>4.9825872967614775E-4</v>
      </c>
      <c r="AH162" s="108">
        <f t="shared" si="33"/>
        <v>37.000498258729678</v>
      </c>
      <c r="AI162" s="107">
        <v>37.000498258729678</v>
      </c>
      <c r="AJ162" s="21"/>
      <c r="AK162" s="10" t="s">
        <v>158</v>
      </c>
      <c r="AL162" s="113">
        <f>_xll.HumidairTdbRHPsi(I162,J162,N162,AK162)</f>
        <v>0.7747633236947149</v>
      </c>
      <c r="AM162" s="82">
        <v>0.7747633236947149</v>
      </c>
      <c r="AN162" s="87"/>
      <c r="AO162" s="73"/>
      <c r="AP162" s="73"/>
      <c r="AQ162" s="73"/>
      <c r="AR162" s="73"/>
      <c r="AS162" s="73"/>
      <c r="AT162" s="73"/>
      <c r="AU162" s="73"/>
      <c r="AV162" s="73"/>
    </row>
    <row r="163" spans="1:48" x14ac:dyDescent="0.25">
      <c r="A163" s="5">
        <v>20</v>
      </c>
      <c r="B163" s="23" t="s">
        <v>68</v>
      </c>
      <c r="C163" s="9" t="s">
        <v>69</v>
      </c>
      <c r="D163" s="9"/>
      <c r="E163" s="10" t="s">
        <v>70</v>
      </c>
      <c r="F163" s="55" t="s">
        <v>71</v>
      </c>
      <c r="G163" s="45">
        <v>44430</v>
      </c>
      <c r="H163" s="41">
        <v>0.58124999999999993</v>
      </c>
      <c r="I163" s="40">
        <v>-33</v>
      </c>
      <c r="J163" s="40">
        <v>51</v>
      </c>
      <c r="K163" s="40" t="s">
        <v>92</v>
      </c>
      <c r="L163" s="10">
        <v>10</v>
      </c>
      <c r="M163" s="65">
        <f t="shared" si="34"/>
        <v>101204.92615896827</v>
      </c>
      <c r="N163" s="10">
        <f t="shared" si="29"/>
        <v>1.0120492615896828</v>
      </c>
      <c r="O163" s="10" t="s">
        <v>15</v>
      </c>
      <c r="P163" s="77">
        <f>_xll.HumidairTdbRHPsi(I163,J163,N163,O163)</f>
        <v>8.7301524270429976E-5</v>
      </c>
      <c r="Q163" s="67">
        <f t="shared" si="35"/>
        <v>8.7301524270429975E-2</v>
      </c>
      <c r="R163" s="43"/>
      <c r="S163" s="82">
        <v>8.7301524270429975E-2</v>
      </c>
      <c r="T163" s="21"/>
      <c r="U163" s="109">
        <v>20</v>
      </c>
      <c r="V163" s="10" t="s">
        <v>152</v>
      </c>
      <c r="W163" s="105">
        <f>_xll.HumidairTdbRHPsi(I163, J163,N163,V163)</f>
        <v>-39.15406298814051</v>
      </c>
      <c r="X163" s="107">
        <v>-39.15406298814051</v>
      </c>
      <c r="Y163" s="21"/>
      <c r="Z163" s="109">
        <v>20</v>
      </c>
      <c r="AA163" s="10" t="s">
        <v>153</v>
      </c>
      <c r="AB163" s="105">
        <f>_xll.HumidairTdbRHPsi(I163,J163,N163,AA163)</f>
        <v>-32.975685324006747</v>
      </c>
      <c r="AC163" s="108">
        <f t="shared" si="32"/>
        <v>4.0243146759932529</v>
      </c>
      <c r="AD163" s="107">
        <v>4.0243146759932529</v>
      </c>
      <c r="AF163" s="10" t="s">
        <v>154</v>
      </c>
      <c r="AG163" s="105">
        <f>_xll.HumidairTdbRHPsi(I163,J163,N163,AF163)</f>
        <v>-33.188591489948642</v>
      </c>
      <c r="AH163" s="108">
        <f t="shared" si="33"/>
        <v>3.8114085100513577</v>
      </c>
      <c r="AI163" s="107">
        <v>3.8114085100513577</v>
      </c>
      <c r="AJ163" s="21"/>
      <c r="AK163" s="10" t="s">
        <v>158</v>
      </c>
      <c r="AL163" s="113">
        <f>_xll.HumidairTdbRHPsi(I163,J163,N163,AK163)</f>
        <v>0.68037540566799737</v>
      </c>
      <c r="AM163" s="82">
        <v>0.68037540566799737</v>
      </c>
      <c r="AN163" s="87"/>
      <c r="AO163" s="73"/>
      <c r="AP163" s="73"/>
      <c r="AQ163" s="73"/>
      <c r="AR163" s="73"/>
      <c r="AS163" s="73"/>
      <c r="AT163" s="73"/>
      <c r="AU163" s="73"/>
      <c r="AV163" s="73"/>
    </row>
    <row r="164" spans="1:48" x14ac:dyDescent="0.25">
      <c r="S164" s="73"/>
      <c r="T164" s="73"/>
      <c r="U164" s="73"/>
      <c r="V164" s="73"/>
      <c r="W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</row>
    <row r="166" spans="1:48" x14ac:dyDescent="0.25">
      <c r="AL166" s="116" t="s">
        <v>165</v>
      </c>
    </row>
    <row r="167" spans="1:48" x14ac:dyDescent="0.25">
      <c r="L167" s="2"/>
      <c r="N167" s="51"/>
      <c r="O167" s="52"/>
      <c r="P167" s="52"/>
      <c r="S167" s="92" t="s">
        <v>181</v>
      </c>
      <c r="T167" s="73"/>
      <c r="U167" s="95"/>
      <c r="Z167" t="s">
        <v>180</v>
      </c>
      <c r="AC167" s="38" t="s">
        <v>144</v>
      </c>
      <c r="AD167" s="96" t="s">
        <v>144</v>
      </c>
      <c r="AH167" s="38" t="s">
        <v>144</v>
      </c>
      <c r="AI167" s="96" t="s">
        <v>144</v>
      </c>
      <c r="AL167" s="53" t="s">
        <v>155</v>
      </c>
      <c r="AM167" s="96" t="s">
        <v>155</v>
      </c>
    </row>
    <row r="168" spans="1:48" x14ac:dyDescent="0.25">
      <c r="B168" s="63">
        <v>44460</v>
      </c>
      <c r="C168" s="31"/>
      <c r="D168" s="31"/>
      <c r="E168" s="25"/>
      <c r="F168" s="25"/>
      <c r="G168" s="25"/>
      <c r="H168" s="69"/>
      <c r="I168" s="25"/>
      <c r="J168" s="70"/>
      <c r="Q168" s="4" t="s">
        <v>72</v>
      </c>
      <c r="S168" s="83" t="s">
        <v>72</v>
      </c>
      <c r="T168" s="73"/>
      <c r="U168" t="s">
        <v>145</v>
      </c>
      <c r="AB168" s="97" t="s">
        <v>134</v>
      </c>
      <c r="AC168" s="22">
        <v>37</v>
      </c>
      <c r="AD168" s="98">
        <v>37</v>
      </c>
      <c r="AG168" s="97" t="s">
        <v>134</v>
      </c>
      <c r="AH168" s="22">
        <v>37</v>
      </c>
      <c r="AI168" s="98">
        <v>37</v>
      </c>
      <c r="AL168" s="22" t="s">
        <v>82</v>
      </c>
      <c r="AM168" s="98" t="s">
        <v>82</v>
      </c>
    </row>
    <row r="169" spans="1:48" x14ac:dyDescent="0.25">
      <c r="H169" s="4" t="s">
        <v>0</v>
      </c>
      <c r="L169" s="4" t="s">
        <v>1</v>
      </c>
      <c r="M169" s="4" t="s">
        <v>2</v>
      </c>
      <c r="P169" s="4" t="s">
        <v>72</v>
      </c>
      <c r="Q169" s="4" t="s">
        <v>81</v>
      </c>
      <c r="R169" s="4"/>
      <c r="S169" s="84" t="s">
        <v>81</v>
      </c>
      <c r="T169" s="73"/>
      <c r="W169" s="53" t="s">
        <v>134</v>
      </c>
      <c r="X169" s="99" t="s">
        <v>134</v>
      </c>
      <c r="AB169" s="100" t="s">
        <v>146</v>
      </c>
      <c r="AC169" s="54" t="s">
        <v>147</v>
      </c>
      <c r="AD169" s="101" t="s">
        <v>147</v>
      </c>
      <c r="AG169" s="59" t="s">
        <v>146</v>
      </c>
      <c r="AH169" s="54" t="s">
        <v>147</v>
      </c>
      <c r="AI169" s="101" t="s">
        <v>147</v>
      </c>
      <c r="AL169" s="54" t="s">
        <v>156</v>
      </c>
      <c r="AM169" s="98" t="s">
        <v>156</v>
      </c>
    </row>
    <row r="170" spans="1:48" x14ac:dyDescent="0.25">
      <c r="A170" s="5"/>
      <c r="B170" s="5"/>
      <c r="C170" t="s">
        <v>3</v>
      </c>
      <c r="E170" t="s">
        <v>4</v>
      </c>
      <c r="F170" t="s">
        <v>5</v>
      </c>
      <c r="G170" s="4" t="s">
        <v>6</v>
      </c>
      <c r="H170" s="6" t="s">
        <v>7</v>
      </c>
      <c r="I170" s="4" t="s">
        <v>98</v>
      </c>
      <c r="J170" s="4" t="s">
        <v>99</v>
      </c>
      <c r="K170" s="4" t="s">
        <v>74</v>
      </c>
      <c r="L170" s="7" t="s">
        <v>171</v>
      </c>
      <c r="M170" s="24" t="s">
        <v>8</v>
      </c>
      <c r="N170" s="4" t="s">
        <v>9</v>
      </c>
      <c r="O170" s="4" t="s">
        <v>10</v>
      </c>
      <c r="P170" s="4" t="s">
        <v>11</v>
      </c>
      <c r="Q170" s="4" t="s">
        <v>82</v>
      </c>
      <c r="R170" s="4"/>
      <c r="S170" s="84" t="s">
        <v>82</v>
      </c>
      <c r="T170" s="21"/>
      <c r="U170" s="10" t="s">
        <v>148</v>
      </c>
      <c r="V170" s="55" t="s">
        <v>10</v>
      </c>
      <c r="W170" s="14" t="s">
        <v>149</v>
      </c>
      <c r="X170" s="102" t="s">
        <v>149</v>
      </c>
      <c r="Y170" s="21"/>
      <c r="Z170" s="10" t="s">
        <v>148</v>
      </c>
      <c r="AA170" s="55" t="s">
        <v>10</v>
      </c>
      <c r="AB170" s="103" t="s">
        <v>150</v>
      </c>
      <c r="AC170" s="14" t="s">
        <v>151</v>
      </c>
      <c r="AD170" s="104" t="s">
        <v>151</v>
      </c>
      <c r="AF170" s="9" t="s">
        <v>10</v>
      </c>
      <c r="AG170" s="103" t="s">
        <v>82</v>
      </c>
      <c r="AH170" s="14" t="s">
        <v>151</v>
      </c>
      <c r="AI170" s="104" t="s">
        <v>151</v>
      </c>
      <c r="AK170" s="44" t="s">
        <v>10</v>
      </c>
      <c r="AL170" s="13" t="s">
        <v>157</v>
      </c>
      <c r="AM170" s="104" t="s">
        <v>157</v>
      </c>
    </row>
    <row r="171" spans="1:48" x14ac:dyDescent="0.25">
      <c r="A171">
        <v>1</v>
      </c>
      <c r="C171" s="9" t="s">
        <v>12</v>
      </c>
      <c r="D171" s="9"/>
      <c r="E171" s="10" t="s">
        <v>13</v>
      </c>
      <c r="F171" s="44" t="s">
        <v>14</v>
      </c>
      <c r="G171" s="45">
        <v>44460</v>
      </c>
      <c r="H171" s="41">
        <v>0.95208333333333339</v>
      </c>
      <c r="I171" s="40">
        <v>-4</v>
      </c>
      <c r="J171" s="40">
        <v>92</v>
      </c>
      <c r="K171" s="40" t="s">
        <v>75</v>
      </c>
      <c r="L171" s="10">
        <v>32</v>
      </c>
      <c r="M171" s="65">
        <f>+((101325*(1-(2.25577*10^-5)*(L171))^5.25588))</f>
        <v>100941.16925190832</v>
      </c>
      <c r="N171" s="10">
        <f t="shared" ref="N171:N190" si="36">+M171/100000</f>
        <v>1.0094116925190832</v>
      </c>
      <c r="O171" s="10" t="s">
        <v>15</v>
      </c>
      <c r="P171" s="10">
        <f>_xll.HumidairTdbRHPsi(I171,J171,N171,O171)</f>
        <v>2.5000162499424039E-3</v>
      </c>
      <c r="Q171" s="67">
        <f>+P171*1000</f>
        <v>2.5000162499424037</v>
      </c>
      <c r="R171" s="43"/>
      <c r="S171" s="82">
        <v>2.5000162499424037</v>
      </c>
      <c r="T171" s="21"/>
      <c r="U171" s="10">
        <v>1</v>
      </c>
      <c r="V171" s="10" t="s">
        <v>152</v>
      </c>
      <c r="W171" s="105">
        <f>_xll.HumidairTdbRHPsi(I171, J171,N171,V171)</f>
        <v>-4.9793684653281503</v>
      </c>
      <c r="X171" s="106">
        <v>-4.9793684653281503</v>
      </c>
      <c r="Y171" s="21"/>
      <c r="Z171" s="10">
        <v>1</v>
      </c>
      <c r="AA171" s="10" t="s">
        <v>153</v>
      </c>
      <c r="AB171" s="105">
        <f>_xll.HumidairTdbRHPsi(I171,J171,N171,AA171)</f>
        <v>2.2091778854086193</v>
      </c>
      <c r="AC171" s="105">
        <f>+AB171+37</f>
        <v>39.209177885408621</v>
      </c>
      <c r="AD171" s="107">
        <v>39.209177885408621</v>
      </c>
      <c r="AF171" s="10" t="s">
        <v>154</v>
      </c>
      <c r="AG171" s="105">
        <f>_xll.HumidairTdbRHPsi(I171,J171,N171,AF171)</f>
        <v>-4.0221201924151355</v>
      </c>
      <c r="AH171" s="105">
        <f>+AG171+37</f>
        <v>32.977879807584863</v>
      </c>
      <c r="AI171" s="106">
        <v>32.977879807584863</v>
      </c>
      <c r="AK171" s="10" t="s">
        <v>158</v>
      </c>
      <c r="AL171" s="113">
        <f>_xll.HumidairTdbRHPsi(I171,J171,N171,AK171)</f>
        <v>0.76491846775697192</v>
      </c>
      <c r="AM171" s="119">
        <v>0.76491846775697192</v>
      </c>
    </row>
    <row r="172" spans="1:48" x14ac:dyDescent="0.25">
      <c r="A172">
        <v>2</v>
      </c>
      <c r="B172" s="1" t="s">
        <v>16</v>
      </c>
      <c r="C172" s="13" t="s">
        <v>17</v>
      </c>
      <c r="D172" s="13"/>
      <c r="E172" s="14" t="s">
        <v>18</v>
      </c>
      <c r="F172" s="11" t="s">
        <v>19</v>
      </c>
      <c r="G172" s="45">
        <v>44461</v>
      </c>
      <c r="H172" s="41">
        <v>0.49305555555555558</v>
      </c>
      <c r="I172" s="40">
        <v>2</v>
      </c>
      <c r="J172" s="40">
        <v>79</v>
      </c>
      <c r="K172" s="40" t="s">
        <v>89</v>
      </c>
      <c r="L172" s="10">
        <v>41</v>
      </c>
      <c r="M172" s="65">
        <f t="shared" ref="M172:M180" si="37">+((101325*(1-(2.25577*10^-5)*(L172))^5.25588))</f>
        <v>100833.42925724134</v>
      </c>
      <c r="N172" s="10">
        <f t="shared" si="36"/>
        <v>1.0083342925724135</v>
      </c>
      <c r="O172" s="10" t="s">
        <v>15</v>
      </c>
      <c r="P172" s="10">
        <f>_xll.HumidairTdbRHPsi(I172,J172,N172,O172)</f>
        <v>3.4729037359769511E-3</v>
      </c>
      <c r="Q172" s="67">
        <f t="shared" ref="Q172:Q180" si="38">+P172*1000</f>
        <v>3.472903735976951</v>
      </c>
      <c r="R172" s="43"/>
      <c r="S172" s="82">
        <v>3.472903735976951</v>
      </c>
      <c r="T172" s="21"/>
      <c r="U172" s="10">
        <v>2</v>
      </c>
      <c r="V172" s="10" t="s">
        <v>152</v>
      </c>
      <c r="W172" s="105">
        <f>_xll.HumidairTdbRHPsi(I172, J172,N172,V172)</f>
        <v>-1.1080270365845877</v>
      </c>
      <c r="X172" s="106">
        <v>-1.1080270365845877</v>
      </c>
      <c r="Y172" s="21"/>
      <c r="Z172" s="10">
        <v>2</v>
      </c>
      <c r="AA172" s="10" t="s">
        <v>153</v>
      </c>
      <c r="AB172" s="105">
        <f>_xll.HumidairTdbRHPsi(I172,J172,N172,AA172)</f>
        <v>10.707904006527233</v>
      </c>
      <c r="AC172" s="108">
        <f t="shared" ref="AC172:AC190" si="39">+AB172+37</f>
        <v>47.70790400652723</v>
      </c>
      <c r="AD172" s="107">
        <v>47.70790400652723</v>
      </c>
      <c r="AF172" s="10" t="s">
        <v>154</v>
      </c>
      <c r="AG172" s="105">
        <f>_xll.HumidairTdbRHPsi(I172,J172,N172,AF172)</f>
        <v>2.0130338181967868</v>
      </c>
      <c r="AH172" s="108">
        <f t="shared" ref="AH172:AH190" si="40">+AG172+37</f>
        <v>39.013033818196789</v>
      </c>
      <c r="AI172" s="107">
        <v>39.013033818196789</v>
      </c>
      <c r="AK172" s="10" t="s">
        <v>158</v>
      </c>
      <c r="AL172" s="113">
        <f>_xll.HumidairTdbRHPsi(I172,J172,N172,AK172)</f>
        <v>0.78286866188313498</v>
      </c>
      <c r="AM172" s="119">
        <v>0.78286866188313498</v>
      </c>
    </row>
    <row r="173" spans="1:48" x14ac:dyDescent="0.25">
      <c r="A173">
        <v>3</v>
      </c>
      <c r="C173" s="13" t="s">
        <v>20</v>
      </c>
      <c r="D173" s="13"/>
      <c r="E173" s="10" t="s">
        <v>21</v>
      </c>
      <c r="F173" s="11" t="s">
        <v>22</v>
      </c>
      <c r="G173" s="45">
        <v>44461</v>
      </c>
      <c r="H173" s="41">
        <v>0.19097222222222221</v>
      </c>
      <c r="I173" s="40">
        <v>3</v>
      </c>
      <c r="J173" s="40">
        <v>69</v>
      </c>
      <c r="K173" s="40" t="s">
        <v>75</v>
      </c>
      <c r="L173" s="10">
        <v>15</v>
      </c>
      <c r="M173" s="65">
        <f t="shared" si="37"/>
        <v>101144.93246061618</v>
      </c>
      <c r="N173" s="10">
        <f t="shared" si="36"/>
        <v>1.0114493246061618</v>
      </c>
      <c r="O173" s="10" t="s">
        <v>15</v>
      </c>
      <c r="P173" s="10">
        <f>_xll.HumidairTdbRHPsi(I173,J173,N173,O173)</f>
        <v>3.2458671034926389E-3</v>
      </c>
      <c r="Q173" s="67">
        <f t="shared" si="38"/>
        <v>3.245867103492639</v>
      </c>
      <c r="R173" s="43"/>
      <c r="S173" s="82">
        <v>3.245867103492639</v>
      </c>
      <c r="T173" s="21"/>
      <c r="U173" s="10">
        <v>3</v>
      </c>
      <c r="V173" s="10" t="s">
        <v>152</v>
      </c>
      <c r="W173" s="105">
        <f>_xll.HumidairTdbRHPsi(I173, J173,N173,V173)</f>
        <v>-1.8787836756166598</v>
      </c>
      <c r="X173" s="106">
        <v>-1.8787836756166598</v>
      </c>
      <c r="Y173" s="21"/>
      <c r="Z173" s="10">
        <v>3</v>
      </c>
      <c r="AA173" s="10" t="s">
        <v>153</v>
      </c>
      <c r="AB173" s="105">
        <f>_xll.HumidairTdbRHPsi(I173,J173,N173,AA173)</f>
        <v>11.150646007501312</v>
      </c>
      <c r="AC173" s="108">
        <f t="shared" si="39"/>
        <v>48.150646007501308</v>
      </c>
      <c r="AD173" s="107">
        <v>48.150646007501308</v>
      </c>
      <c r="AF173" s="10" t="s">
        <v>154</v>
      </c>
      <c r="AG173" s="105">
        <f>_xll.HumidairTdbRHPsi(I173,J173,N173,AF173)</f>
        <v>3.01804962212965</v>
      </c>
      <c r="AH173" s="108">
        <f t="shared" si="40"/>
        <v>40.018049622129652</v>
      </c>
      <c r="AI173" s="107">
        <v>40.018049622129652</v>
      </c>
      <c r="AK173" s="10" t="s">
        <v>158</v>
      </c>
      <c r="AL173" s="113">
        <f>_xll.HumidairTdbRHPsi(I173,J173,N173,AK173)</f>
        <v>0.78330263300624492</v>
      </c>
      <c r="AM173" s="119">
        <v>0.78330263300624492</v>
      </c>
    </row>
    <row r="174" spans="1:48" x14ac:dyDescent="0.25">
      <c r="A174" s="5">
        <v>4</v>
      </c>
      <c r="B174" s="15"/>
      <c r="C174" s="13" t="s">
        <v>23</v>
      </c>
      <c r="D174" s="13"/>
      <c r="E174" s="10" t="s">
        <v>24</v>
      </c>
      <c r="F174" s="11" t="s">
        <v>25</v>
      </c>
      <c r="G174" s="45">
        <v>44460</v>
      </c>
      <c r="H174" s="41">
        <v>0.86736111111111114</v>
      </c>
      <c r="I174" s="40">
        <v>3</v>
      </c>
      <c r="J174" s="40">
        <v>69</v>
      </c>
      <c r="K174" s="40" t="s">
        <v>75</v>
      </c>
      <c r="L174" s="10">
        <v>26</v>
      </c>
      <c r="M174" s="65">
        <f t="shared" si="37"/>
        <v>101013.04768769341</v>
      </c>
      <c r="N174" s="10">
        <f t="shared" si="36"/>
        <v>1.0101304768769341</v>
      </c>
      <c r="O174" s="10" t="s">
        <v>15</v>
      </c>
      <c r="P174" s="10">
        <f>_xll.HumidairTdbRHPsi(I174,J174,N174,O174)</f>
        <v>3.2501127152137327E-3</v>
      </c>
      <c r="Q174" s="67">
        <f t="shared" si="38"/>
        <v>3.2501127152137328</v>
      </c>
      <c r="R174" s="43"/>
      <c r="S174" s="82">
        <v>3.2501127152137328</v>
      </c>
      <c r="T174" s="21"/>
      <c r="U174" s="10">
        <v>4</v>
      </c>
      <c r="V174" s="10" t="s">
        <v>152</v>
      </c>
      <c r="W174" s="105">
        <f>_xll.HumidairTdbRHPsi(I174, J174,N174,V174)</f>
        <v>-1.8787801659773322</v>
      </c>
      <c r="X174" s="106">
        <v>-1.8787801659773322</v>
      </c>
      <c r="Y174" s="21"/>
      <c r="Z174" s="10">
        <v>4</v>
      </c>
      <c r="AA174" s="10" t="s">
        <v>153</v>
      </c>
      <c r="AB174" s="105">
        <f>_xll.HumidairTdbRHPsi(I174,J174,N174,AA174)</f>
        <v>11.161644847921705</v>
      </c>
      <c r="AC174" s="108">
        <f t="shared" si="39"/>
        <v>48.161644847921707</v>
      </c>
      <c r="AD174" s="107">
        <v>48.161644847921707</v>
      </c>
      <c r="AF174" s="10" t="s">
        <v>154</v>
      </c>
      <c r="AG174" s="105">
        <f>_xll.HumidairTdbRHPsi(I174,J174,N174,AF174)</f>
        <v>3.0184070674380408</v>
      </c>
      <c r="AH174" s="108">
        <f t="shared" si="40"/>
        <v>40.018407067438041</v>
      </c>
      <c r="AI174" s="107">
        <v>40.018407067438041</v>
      </c>
      <c r="AK174" s="10" t="s">
        <v>158</v>
      </c>
      <c r="AL174" s="113">
        <f>_xll.HumidairTdbRHPsi(I174,J174,N174,AK174)</f>
        <v>0.78432588462491781</v>
      </c>
      <c r="AM174" s="119">
        <v>0.78432588462491781</v>
      </c>
    </row>
    <row r="175" spans="1:48" x14ac:dyDescent="0.25">
      <c r="A175">
        <v>5</v>
      </c>
      <c r="C175" s="9" t="s">
        <v>26</v>
      </c>
      <c r="D175" s="9"/>
      <c r="E175" s="10" t="s">
        <v>27</v>
      </c>
      <c r="F175" s="11" t="s">
        <v>28</v>
      </c>
      <c r="G175" s="45">
        <v>44461</v>
      </c>
      <c r="H175" s="41">
        <v>0.44027777777777777</v>
      </c>
      <c r="I175" s="40">
        <v>15</v>
      </c>
      <c r="J175" s="40">
        <v>22</v>
      </c>
      <c r="K175" s="40" t="s">
        <v>85</v>
      </c>
      <c r="L175" s="10">
        <v>356</v>
      </c>
      <c r="M175" s="65">
        <f t="shared" si="37"/>
        <v>97120.766933102874</v>
      </c>
      <c r="N175" s="10">
        <f t="shared" si="36"/>
        <v>0.97120766933102876</v>
      </c>
      <c r="O175" s="10" t="s">
        <v>15</v>
      </c>
      <c r="P175" s="10">
        <f>_xll.HumidairTdbRHPsi(I175,J175,N175,O175)</f>
        <v>2.4215134404516683E-3</v>
      </c>
      <c r="Q175" s="67">
        <f t="shared" si="38"/>
        <v>2.4215134404516685</v>
      </c>
      <c r="R175" s="43"/>
      <c r="S175" s="82">
        <v>2.4215134404516685</v>
      </c>
      <c r="T175" s="21"/>
      <c r="U175" s="10">
        <v>5</v>
      </c>
      <c r="V175" s="10" t="s">
        <v>152</v>
      </c>
      <c r="W175" s="105">
        <f>_xll.HumidairTdbRHPsi(I175, J175,N175,V175)</f>
        <v>-5.7986085139749548</v>
      </c>
      <c r="X175" s="106">
        <v>-5.7986085139749548</v>
      </c>
      <c r="Y175" s="21"/>
      <c r="Z175" s="10">
        <v>5</v>
      </c>
      <c r="AA175" s="10" t="s">
        <v>153</v>
      </c>
      <c r="AB175" s="105">
        <f>_xll.HumidairTdbRHPsi(I175,J175,N175,AA175)</f>
        <v>21.221795544505351</v>
      </c>
      <c r="AC175" s="108">
        <f t="shared" si="39"/>
        <v>58.221795544505355</v>
      </c>
      <c r="AD175" s="107">
        <v>58.221795544505355</v>
      </c>
      <c r="AF175" s="10" t="s">
        <v>154</v>
      </c>
      <c r="AG175" s="105">
        <f>_xll.HumidairTdbRHPsi(I175,J175,N175,AF175)</f>
        <v>15.099971689133604</v>
      </c>
      <c r="AH175" s="108">
        <f t="shared" si="40"/>
        <v>52.099971689133604</v>
      </c>
      <c r="AI175" s="107">
        <v>52.099971689133604</v>
      </c>
      <c r="AK175" s="10" t="s">
        <v>158</v>
      </c>
      <c r="AL175" s="113">
        <f>_xll.HumidairTdbRHPsi(I175,J175,N175,AK175)</f>
        <v>0.85133814833254329</v>
      </c>
      <c r="AM175" s="119">
        <v>0.85133814833254329</v>
      </c>
    </row>
    <row r="176" spans="1:48" x14ac:dyDescent="0.25">
      <c r="A176">
        <v>6</v>
      </c>
      <c r="C176" s="9" t="s">
        <v>29</v>
      </c>
      <c r="D176" s="9"/>
      <c r="E176" s="10" t="s">
        <v>30</v>
      </c>
      <c r="F176" s="11" t="s">
        <v>31</v>
      </c>
      <c r="G176" s="45">
        <v>44460</v>
      </c>
      <c r="H176" s="46">
        <v>0.81736111111111109</v>
      </c>
      <c r="I176" s="40">
        <v>24</v>
      </c>
      <c r="J176" s="40">
        <v>37</v>
      </c>
      <c r="K176" s="40" t="s">
        <v>87</v>
      </c>
      <c r="L176" s="10">
        <v>2</v>
      </c>
      <c r="M176" s="65">
        <f t="shared" si="37"/>
        <v>101300.97600813</v>
      </c>
      <c r="N176" s="10">
        <f t="shared" si="36"/>
        <v>1.0130097600812999</v>
      </c>
      <c r="O176" s="10" t="s">
        <v>15</v>
      </c>
      <c r="P176" s="10">
        <f>_xll.HumidairTdbRHPsi(I176,J176,N176,O176)</f>
        <v>6.8851896949410933E-3</v>
      </c>
      <c r="Q176" s="67">
        <f t="shared" si="38"/>
        <v>6.8851896949410936</v>
      </c>
      <c r="R176" s="43"/>
      <c r="S176" s="82">
        <v>6.8851896949410936</v>
      </c>
      <c r="T176" s="21"/>
      <c r="U176" s="10">
        <v>6</v>
      </c>
      <c r="V176" s="10" t="s">
        <v>152</v>
      </c>
      <c r="W176" s="105">
        <f>_xll.HumidairTdbRHPsi(I176, J176,N176,V176)</f>
        <v>8.4313799612809817</v>
      </c>
      <c r="X176" s="106">
        <v>8.4313799612809817</v>
      </c>
      <c r="Y176" s="21"/>
      <c r="Z176" s="10">
        <v>6</v>
      </c>
      <c r="AA176" s="10" t="s">
        <v>153</v>
      </c>
      <c r="AB176" s="105">
        <f>_xll.HumidairTdbRHPsi(I176,J176,N176,AA176)</f>
        <v>41.666125106747344</v>
      </c>
      <c r="AC176" s="108">
        <f t="shared" si="39"/>
        <v>78.666125106747344</v>
      </c>
      <c r="AD176" s="107">
        <v>78.666125106747344</v>
      </c>
      <c r="AF176" s="10" t="s">
        <v>154</v>
      </c>
      <c r="AG176" s="105">
        <f>_xll.HumidairTdbRHPsi(I176,J176,N176,AF176)</f>
        <v>24.146000024084163</v>
      </c>
      <c r="AH176" s="108">
        <f t="shared" si="40"/>
        <v>61.146000024084159</v>
      </c>
      <c r="AI176" s="107">
        <v>61.146000024084159</v>
      </c>
      <c r="AK176" s="10" t="s">
        <v>158</v>
      </c>
      <c r="AL176" s="113">
        <f>_xll.HumidairTdbRHPsi(I176,J176,N176,AK176)</f>
        <v>0.84176157634884208</v>
      </c>
      <c r="AM176" s="119">
        <v>0.84176157634884208</v>
      </c>
    </row>
    <row r="177" spans="1:39" x14ac:dyDescent="0.25">
      <c r="A177">
        <v>7</v>
      </c>
      <c r="B177" s="1" t="s">
        <v>32</v>
      </c>
      <c r="C177" s="9" t="s">
        <v>33</v>
      </c>
      <c r="D177" s="9"/>
      <c r="E177" s="10" t="s">
        <v>34</v>
      </c>
      <c r="F177" s="11" t="s">
        <v>35</v>
      </c>
      <c r="G177" s="45">
        <v>44461</v>
      </c>
      <c r="H177" s="41">
        <v>4</v>
      </c>
      <c r="I177" s="40">
        <v>14</v>
      </c>
      <c r="J177" s="40">
        <v>90</v>
      </c>
      <c r="K177" s="40" t="s">
        <v>124</v>
      </c>
      <c r="L177" s="10">
        <v>126</v>
      </c>
      <c r="M177" s="65">
        <f t="shared" si="37"/>
        <v>99820.46987859541</v>
      </c>
      <c r="N177" s="10">
        <f t="shared" si="36"/>
        <v>0.99820469878595408</v>
      </c>
      <c r="O177" s="10" t="s">
        <v>15</v>
      </c>
      <c r="P177" s="10">
        <f>_xll.HumidairTdbRHPsi(I177,J177,N177,O177)</f>
        <v>9.1325556573802653E-3</v>
      </c>
      <c r="Q177" s="67">
        <f t="shared" si="38"/>
        <v>9.1325556573802658</v>
      </c>
      <c r="R177" s="43"/>
      <c r="S177" s="82">
        <v>9.1325556573802658</v>
      </c>
      <c r="T177" s="21"/>
      <c r="U177" s="10">
        <v>7</v>
      </c>
      <c r="V177" s="10" t="s">
        <v>152</v>
      </c>
      <c r="W177" s="105">
        <f>_xll.HumidairTdbRHPsi(I177, J177,N177,V177)</f>
        <v>12.387401883254086</v>
      </c>
      <c r="X177" s="106">
        <v>12.387401883254086</v>
      </c>
      <c r="Y177" s="21"/>
      <c r="Z177" s="10">
        <v>7</v>
      </c>
      <c r="AA177" s="10" t="s">
        <v>153</v>
      </c>
      <c r="AB177" s="105">
        <f>_xll.HumidairTdbRHPsi(I177,J177,N177,AA177)</f>
        <v>37.153081654730741</v>
      </c>
      <c r="AC177" s="108">
        <f t="shared" si="39"/>
        <v>74.153081654730741</v>
      </c>
      <c r="AD177" s="107">
        <v>74.153081654730741</v>
      </c>
      <c r="AF177" s="10" t="s">
        <v>154</v>
      </c>
      <c r="AG177" s="105">
        <f>_xll.HumidairTdbRHPsi(I177,J177,N177,AF177)</f>
        <v>14.087178935387083</v>
      </c>
      <c r="AH177" s="108">
        <f t="shared" si="40"/>
        <v>51.087178935387087</v>
      </c>
      <c r="AI177" s="107">
        <v>51.087178935387087</v>
      </c>
      <c r="AK177" s="10" t="s">
        <v>158</v>
      </c>
      <c r="AL177" s="113">
        <f>_xll.HumidairTdbRHPsi(I177,J177,N177,AK177)</f>
        <v>0.82542105709077629</v>
      </c>
      <c r="AM177" s="119">
        <v>0.82542105709077629</v>
      </c>
    </row>
    <row r="178" spans="1:39" x14ac:dyDescent="0.25">
      <c r="A178">
        <v>8</v>
      </c>
      <c r="C178" s="9" t="s">
        <v>36</v>
      </c>
      <c r="D178" s="9"/>
      <c r="E178" s="10" t="s">
        <v>37</v>
      </c>
      <c r="F178" s="11" t="s">
        <v>38</v>
      </c>
      <c r="G178" s="45">
        <v>44461</v>
      </c>
      <c r="H178" s="41">
        <v>0.44930555555555557</v>
      </c>
      <c r="I178" s="40">
        <v>17</v>
      </c>
      <c r="J178" s="40">
        <v>83</v>
      </c>
      <c r="K178" s="40" t="s">
        <v>110</v>
      </c>
      <c r="L178" s="10">
        <v>143</v>
      </c>
      <c r="M178" s="65">
        <f t="shared" si="37"/>
        <v>99618.87034335341</v>
      </c>
      <c r="N178" s="10">
        <f t="shared" si="36"/>
        <v>0.99618870343353405</v>
      </c>
      <c r="O178" s="10" t="s">
        <v>15</v>
      </c>
      <c r="P178" s="10">
        <f>_xll.HumidairTdbRHPsi(I178,J178,N178,O178)</f>
        <v>1.0248803890416054E-2</v>
      </c>
      <c r="Q178" s="67">
        <f t="shared" si="38"/>
        <v>10.248803890416054</v>
      </c>
      <c r="R178" s="43"/>
      <c r="S178" s="82">
        <v>10.248803890416054</v>
      </c>
      <c r="T178" s="21"/>
      <c r="U178" s="10">
        <v>8</v>
      </c>
      <c r="V178" s="10" t="s">
        <v>152</v>
      </c>
      <c r="W178" s="105">
        <f>_xll.HumidairTdbRHPsi(I178, J178,N178,V178)</f>
        <v>14.095106687097541</v>
      </c>
      <c r="X178" s="106">
        <v>14.095106687097541</v>
      </c>
      <c r="Y178" s="21"/>
      <c r="Z178" s="10">
        <v>8</v>
      </c>
      <c r="AA178" s="10" t="s">
        <v>153</v>
      </c>
      <c r="AB178" s="105">
        <f>_xll.HumidairTdbRHPsi(I178,J178,N178,AA178)</f>
        <v>43.048292284953142</v>
      </c>
      <c r="AC178" s="108">
        <f t="shared" si="39"/>
        <v>80.048292284953135</v>
      </c>
      <c r="AD178" s="107">
        <v>80.048292284953135</v>
      </c>
      <c r="AF178" s="10" t="s">
        <v>154</v>
      </c>
      <c r="AG178" s="105">
        <f>_xll.HumidairTdbRHPsi(I178,J178,N178,AF178)</f>
        <v>17.106043016232018</v>
      </c>
      <c r="AH178" s="108">
        <f t="shared" si="40"/>
        <v>54.106043016232022</v>
      </c>
      <c r="AI178" s="107">
        <v>54.106043016232022</v>
      </c>
      <c r="AK178" s="10" t="s">
        <v>158</v>
      </c>
      <c r="AL178" s="113">
        <f>_xll.HumidairTdbRHPsi(I178,J178,N178,AK178)</f>
        <v>0.83575901674187736</v>
      </c>
      <c r="AM178" s="119">
        <v>0.83575901674187736</v>
      </c>
    </row>
    <row r="179" spans="1:39" x14ac:dyDescent="0.25">
      <c r="A179">
        <v>9</v>
      </c>
      <c r="C179" s="94" t="s">
        <v>39</v>
      </c>
      <c r="D179" s="94"/>
      <c r="E179" s="10" t="s">
        <v>40</v>
      </c>
      <c r="F179" s="11" t="s">
        <v>41</v>
      </c>
      <c r="G179" s="45">
        <v>44460</v>
      </c>
      <c r="H179" s="41">
        <v>0.70000000000000007</v>
      </c>
      <c r="I179" s="40">
        <v>19</v>
      </c>
      <c r="J179" s="40">
        <v>65</v>
      </c>
      <c r="K179" s="40" t="s">
        <v>102</v>
      </c>
      <c r="L179" s="10">
        <v>62</v>
      </c>
      <c r="M179" s="65">
        <f t="shared" si="37"/>
        <v>100582.39802554256</v>
      </c>
      <c r="N179" s="10">
        <f t="shared" si="36"/>
        <v>1.0058239802554256</v>
      </c>
      <c r="O179" s="10" t="s">
        <v>15</v>
      </c>
      <c r="P179" s="10">
        <f>_xll.HumidairTdbRHPsi(I179,J179,N179,O179)</f>
        <v>8.9979010421531447E-3</v>
      </c>
      <c r="Q179" s="67">
        <f t="shared" si="38"/>
        <v>8.9979010421531456</v>
      </c>
      <c r="R179" s="43"/>
      <c r="S179" s="82">
        <v>8.9979010421531456</v>
      </c>
      <c r="T179" s="21"/>
      <c r="U179" s="10">
        <v>9</v>
      </c>
      <c r="V179" s="10" t="s">
        <v>152</v>
      </c>
      <c r="W179" s="105">
        <f>_xll.HumidairTdbRHPsi(I179, J179,N179,V179)</f>
        <v>12.280065218639606</v>
      </c>
      <c r="X179" s="106">
        <v>12.280065218639606</v>
      </c>
      <c r="Y179" s="21"/>
      <c r="Z179" s="10">
        <v>9</v>
      </c>
      <c r="AA179" s="10" t="s">
        <v>153</v>
      </c>
      <c r="AB179" s="105">
        <f>_xll.HumidairTdbRHPsi(I179,J179,N179,AA179)</f>
        <v>41.926536021145978</v>
      </c>
      <c r="AC179" s="108">
        <f t="shared" si="39"/>
        <v>78.926536021145978</v>
      </c>
      <c r="AD179" s="107">
        <v>78.926536021145978</v>
      </c>
      <c r="AF179" s="10" t="s">
        <v>154</v>
      </c>
      <c r="AG179" s="105">
        <f>_xll.HumidairTdbRHPsi(I179,J179,N179,AF179)</f>
        <v>19.116102095736043</v>
      </c>
      <c r="AH179" s="108">
        <f t="shared" si="40"/>
        <v>56.116102095736039</v>
      </c>
      <c r="AI179" s="107">
        <v>56.116102095736039</v>
      </c>
      <c r="AK179" s="10" t="s">
        <v>158</v>
      </c>
      <c r="AL179" s="113">
        <f>_xll.HumidairTdbRHPsi(I179,J179,N179,AK179)</f>
        <v>0.83347223603470044</v>
      </c>
      <c r="AM179" s="119">
        <v>0.83347223603470044</v>
      </c>
    </row>
    <row r="180" spans="1:39" x14ac:dyDescent="0.25">
      <c r="A180" s="5">
        <v>10</v>
      </c>
      <c r="B180" s="15"/>
      <c r="C180" s="13" t="s">
        <v>42</v>
      </c>
      <c r="D180" s="13"/>
      <c r="E180" s="14" t="s">
        <v>43</v>
      </c>
      <c r="F180" s="8" t="s">
        <v>44</v>
      </c>
      <c r="G180" s="45">
        <v>44460</v>
      </c>
      <c r="H180" s="41">
        <v>0.40138888888888885</v>
      </c>
      <c r="I180" s="40">
        <v>13</v>
      </c>
      <c r="J180" s="40">
        <v>71</v>
      </c>
      <c r="K180" s="40" t="s">
        <v>88</v>
      </c>
      <c r="L180" s="10">
        <v>255</v>
      </c>
      <c r="M180" s="65">
        <f t="shared" si="37"/>
        <v>98298.910193542106</v>
      </c>
      <c r="N180" s="10">
        <f t="shared" si="36"/>
        <v>0.98298910193542111</v>
      </c>
      <c r="O180" s="10" t="s">
        <v>15</v>
      </c>
      <c r="P180" s="10">
        <f>_xll.HumidairTdbRHPsi(I180,J180,N180,O180)</f>
        <v>6.8291090433759425E-3</v>
      </c>
      <c r="Q180" s="67">
        <f t="shared" si="38"/>
        <v>6.8291090433759427</v>
      </c>
      <c r="R180" s="43"/>
      <c r="S180" s="82">
        <v>6.8291090433759427</v>
      </c>
      <c r="T180" s="21"/>
      <c r="U180" s="10">
        <v>10</v>
      </c>
      <c r="V180" s="10" t="s">
        <v>152</v>
      </c>
      <c r="W180" s="105">
        <f>_xll.HumidairTdbRHPsi(I180, J180,N180,V180)</f>
        <v>7.8714346897256746</v>
      </c>
      <c r="X180" s="106">
        <v>7.8714346897256746</v>
      </c>
      <c r="Y180" s="21"/>
      <c r="Z180" s="10">
        <v>10</v>
      </c>
      <c r="AA180" s="10" t="s">
        <v>153</v>
      </c>
      <c r="AB180" s="105">
        <f>_xll.HumidairTdbRHPsi(I180,J180,N180,AA180)</f>
        <v>30.321606408395585</v>
      </c>
      <c r="AC180" s="108">
        <f t="shared" si="39"/>
        <v>67.321606408395581</v>
      </c>
      <c r="AD180" s="107">
        <v>67.321606408395581</v>
      </c>
      <c r="AF180" s="10" t="s">
        <v>154</v>
      </c>
      <c r="AG180" s="105">
        <f>_xll.HumidairTdbRHPsi(I180,J180,N180,AF180)</f>
        <v>13.084937340206789</v>
      </c>
      <c r="AH180" s="108">
        <f t="shared" si="40"/>
        <v>50.084937340206793</v>
      </c>
      <c r="AI180" s="107">
        <v>50.084937340206793</v>
      </c>
      <c r="AK180" s="10" t="s">
        <v>158</v>
      </c>
      <c r="AL180" s="113">
        <f>_xll.HumidairTdbRHPsi(I180,J180,N180,AK180)</f>
        <v>0.83527513913550488</v>
      </c>
      <c r="AM180" s="119">
        <v>0.83527513913550488</v>
      </c>
    </row>
    <row r="181" spans="1:39" x14ac:dyDescent="0.25">
      <c r="A181">
        <v>11</v>
      </c>
      <c r="C181" s="9" t="s">
        <v>77</v>
      </c>
      <c r="D181" s="9"/>
      <c r="E181" s="10" t="s">
        <v>78</v>
      </c>
      <c r="F181" s="11" t="s">
        <v>79</v>
      </c>
      <c r="G181" s="45">
        <v>44461</v>
      </c>
      <c r="H181" s="46">
        <v>0.11458333333333333</v>
      </c>
      <c r="I181" s="40">
        <v>31</v>
      </c>
      <c r="J181" s="40">
        <v>13</v>
      </c>
      <c r="K181" s="40" t="s">
        <v>88</v>
      </c>
      <c r="L181" s="10">
        <v>138</v>
      </c>
      <c r="M181" s="65">
        <f>+((101325*(1-(2.25577*10^-5)*(L181))^5.25588))</f>
        <v>99678.130068961269</v>
      </c>
      <c r="N181" s="10">
        <f t="shared" si="36"/>
        <v>0.99678130068961268</v>
      </c>
      <c r="O181" s="10" t="s">
        <v>15</v>
      </c>
      <c r="P181" s="10">
        <f>_xll.HumidairTdbRHPsi(I181,J181,N181,O181)</f>
        <v>3.684604047792191E-3</v>
      </c>
      <c r="Q181" s="67">
        <f>+P181*1000</f>
        <v>3.6846040477921909</v>
      </c>
      <c r="R181" s="43"/>
      <c r="S181" s="82">
        <v>3.6846040477921909</v>
      </c>
      <c r="T181" s="21"/>
      <c r="U181" s="10">
        <v>11</v>
      </c>
      <c r="V181" s="10" t="s">
        <v>152</v>
      </c>
      <c r="W181" s="105">
        <f>_xll.HumidairTdbRHPsi(I181, J181,N181,V181)</f>
        <v>-0.53647485187673283</v>
      </c>
      <c r="X181" s="106">
        <v>-0.53647485187673283</v>
      </c>
      <c r="Y181" s="21"/>
      <c r="Z181" s="10">
        <v>11</v>
      </c>
      <c r="AA181" s="10" t="s">
        <v>153</v>
      </c>
      <c r="AB181" s="105">
        <f>_xll.HumidairTdbRHPsi(I181,J181,N181,AA181)</f>
        <v>40.620312955299376</v>
      </c>
      <c r="AC181" s="108">
        <f t="shared" si="39"/>
        <v>77.620312955299369</v>
      </c>
      <c r="AD181" s="107">
        <v>77.620312955299369</v>
      </c>
      <c r="AF181" s="10" t="s">
        <v>154</v>
      </c>
      <c r="AG181" s="105">
        <f>_xll.HumidairTdbRHPsi(I181,J181,N181,AF181)</f>
        <v>31.19528991601339</v>
      </c>
      <c r="AH181" s="108">
        <f t="shared" si="40"/>
        <v>68.195289916013394</v>
      </c>
      <c r="AI181" s="107">
        <v>68.195289916013394</v>
      </c>
      <c r="AK181" s="10" t="s">
        <v>158</v>
      </c>
      <c r="AL181" s="113">
        <f>_xll.HumidairTdbRHPsi(I181,J181,N181,AK181)</f>
        <v>0.87567628661824037</v>
      </c>
      <c r="AM181" s="119">
        <v>0.87567628661824037</v>
      </c>
    </row>
    <row r="182" spans="1:39" x14ac:dyDescent="0.25">
      <c r="A182">
        <v>12</v>
      </c>
      <c r="B182" s="1" t="s">
        <v>48</v>
      </c>
      <c r="C182" s="9" t="s">
        <v>45</v>
      </c>
      <c r="D182" s="9"/>
      <c r="E182" s="10" t="s">
        <v>46</v>
      </c>
      <c r="F182" s="11" t="s">
        <v>47</v>
      </c>
      <c r="G182" s="45">
        <v>44461</v>
      </c>
      <c r="H182" s="41">
        <v>0.15416666666666667</v>
      </c>
      <c r="I182" s="40">
        <v>25</v>
      </c>
      <c r="J182" s="40">
        <v>87</v>
      </c>
      <c r="K182" s="40" t="s">
        <v>87</v>
      </c>
      <c r="L182" s="10">
        <v>30</v>
      </c>
      <c r="M182" s="65">
        <f>+((101325*(1-(2.25577*10^-5)*(L182))^5.25588))</f>
        <v>100965.12412724759</v>
      </c>
      <c r="N182" s="10">
        <f t="shared" si="36"/>
        <v>1.0096512412724759</v>
      </c>
      <c r="O182" s="10" t="s">
        <v>15</v>
      </c>
      <c r="P182" s="10">
        <f>_xll.HumidairTdbRHPsi(I182,J182,N182,O182)</f>
        <v>1.7537489947038094E-2</v>
      </c>
      <c r="Q182" s="67">
        <f>+P182*1000</f>
        <v>17.537489947038093</v>
      </c>
      <c r="R182" s="43"/>
      <c r="S182" s="82">
        <v>17.537489947038093</v>
      </c>
      <c r="T182" s="21"/>
      <c r="U182" s="10">
        <v>12</v>
      </c>
      <c r="V182" s="10" t="s">
        <v>152</v>
      </c>
      <c r="W182" s="105">
        <f>_xll.HumidairTdbRHPsi(I182, J182,N182,V182)</f>
        <v>22.685536479131258</v>
      </c>
      <c r="X182" s="106">
        <v>22.685536479131258</v>
      </c>
      <c r="Y182" s="21"/>
      <c r="Z182" s="10">
        <v>12</v>
      </c>
      <c r="AA182" s="10" t="s">
        <v>153</v>
      </c>
      <c r="AB182" s="105">
        <f>_xll.HumidairTdbRHPsi(I182,J182,N182,AA182)</f>
        <v>69.800811749602843</v>
      </c>
      <c r="AC182" s="108">
        <f t="shared" si="39"/>
        <v>106.80081174960284</v>
      </c>
      <c r="AD182" s="107">
        <v>106.80081174960284</v>
      </c>
      <c r="AF182" s="10" t="s">
        <v>154</v>
      </c>
      <c r="AG182" s="105">
        <f>_xll.HumidairTdbRHPsi(I182,J182,N182,AF182)</f>
        <v>25.153197145646878</v>
      </c>
      <c r="AH182" s="108">
        <f t="shared" si="40"/>
        <v>62.153197145646878</v>
      </c>
      <c r="AI182" s="107">
        <v>62.153197145646878</v>
      </c>
      <c r="AK182" s="10" t="s">
        <v>158</v>
      </c>
      <c r="AL182" s="113">
        <f>_xll.HumidairTdbRHPsi(I182,J182,N182,AK182)</f>
        <v>0.84741250590286754</v>
      </c>
      <c r="AM182" s="119">
        <v>0.84741250590286754</v>
      </c>
    </row>
    <row r="183" spans="1:39" x14ac:dyDescent="0.25">
      <c r="A183">
        <v>13</v>
      </c>
      <c r="C183" s="53" t="s">
        <v>49</v>
      </c>
      <c r="D183" s="53"/>
      <c r="E183" s="38" t="s">
        <v>50</v>
      </c>
      <c r="F183" s="29" t="s">
        <v>51</v>
      </c>
      <c r="G183" s="45">
        <v>44461</v>
      </c>
      <c r="H183" s="41">
        <v>0.44861111111111113</v>
      </c>
      <c r="I183" s="40">
        <v>28</v>
      </c>
      <c r="J183" s="40">
        <v>81</v>
      </c>
      <c r="K183" s="40" t="s">
        <v>85</v>
      </c>
      <c r="L183" s="10">
        <v>3</v>
      </c>
      <c r="M183" s="65">
        <f>+((101325*(1-(2.25577*10^-5)*(L183))^5.25588))</f>
        <v>101288.96574192833</v>
      </c>
      <c r="N183" s="10">
        <f t="shared" si="36"/>
        <v>1.0128896574192834</v>
      </c>
      <c r="O183" s="10" t="s">
        <v>15</v>
      </c>
      <c r="P183" s="10">
        <f>_xll.HumidairTdbRHPsi(I183,J183,N183,O183)</f>
        <v>1.9484987035602471E-2</v>
      </c>
      <c r="Q183" s="67">
        <f>+P183*1000</f>
        <v>19.484987035602472</v>
      </c>
      <c r="R183" s="43"/>
      <c r="S183" s="82">
        <v>19.484987035602472</v>
      </c>
      <c r="T183" s="21"/>
      <c r="U183" s="10">
        <v>13</v>
      </c>
      <c r="V183" s="10" t="s">
        <v>152</v>
      </c>
      <c r="W183" s="105">
        <f>_xll.HumidairTdbRHPsi(I183, J183,N183,V183)</f>
        <v>24.434403190280477</v>
      </c>
      <c r="X183" s="106">
        <v>24.434403190280477</v>
      </c>
      <c r="Y183" s="21"/>
      <c r="Z183" s="10">
        <v>13</v>
      </c>
      <c r="AA183" s="10" t="s">
        <v>153</v>
      </c>
      <c r="AB183" s="105">
        <f>_xll.HumidairTdbRHPsi(I183,J183,N183,AA183)</f>
        <v>77.88575589897296</v>
      </c>
      <c r="AC183" s="108">
        <f t="shared" si="39"/>
        <v>114.88575589897296</v>
      </c>
      <c r="AD183" s="107">
        <v>114.88575589897296</v>
      </c>
      <c r="AF183" s="10" t="s">
        <v>154</v>
      </c>
      <c r="AG183" s="105">
        <f>_xll.HumidairTdbRHPsi(I183,J183,N183,AF183)</f>
        <v>28.17192772136918</v>
      </c>
      <c r="AH183" s="108">
        <f t="shared" si="40"/>
        <v>65.171927721369173</v>
      </c>
      <c r="AI183" s="107">
        <v>65.171927721369173</v>
      </c>
      <c r="AK183" s="10" t="s">
        <v>158</v>
      </c>
      <c r="AL183" s="113">
        <f>_xll.HumidairTdbRHPsi(I183,J183,N183,AK183)</f>
        <v>0.8532247034809709</v>
      </c>
      <c r="AM183" s="119">
        <v>0.8532247034809709</v>
      </c>
    </row>
    <row r="184" spans="1:39" x14ac:dyDescent="0.25">
      <c r="A184" s="5">
        <v>14</v>
      </c>
      <c r="B184" s="15"/>
      <c r="C184" s="9" t="s">
        <v>186</v>
      </c>
      <c r="D184" s="9"/>
      <c r="E184" s="10" t="s">
        <v>83</v>
      </c>
      <c r="F184" s="4" t="s">
        <v>84</v>
      </c>
      <c r="G184" s="45">
        <v>44461</v>
      </c>
      <c r="H184" s="41">
        <v>0.23958333333333334</v>
      </c>
      <c r="I184" s="40">
        <v>25</v>
      </c>
      <c r="J184" s="40">
        <v>87</v>
      </c>
      <c r="K184" s="40" t="s">
        <v>75</v>
      </c>
      <c r="L184" s="10">
        <v>61</v>
      </c>
      <c r="M184" s="65">
        <f>+((101325*(1-(2.25577*10^-5)*(L184))^5.25588))</f>
        <v>100594.34040699142</v>
      </c>
      <c r="N184" s="10">
        <f t="shared" si="36"/>
        <v>1.0059434040699142</v>
      </c>
      <c r="O184" s="10" t="s">
        <v>15</v>
      </c>
      <c r="P184" s="10">
        <f>_xll.HumidairTdbRHPsi(I184,J184,N184,O184)</f>
        <v>1.7603770274018452E-2</v>
      </c>
      <c r="Q184" s="67">
        <f>+P184*1000</f>
        <v>17.603770274018451</v>
      </c>
      <c r="R184" s="43"/>
      <c r="S184" s="82">
        <v>17.603770274018451</v>
      </c>
      <c r="T184" s="21"/>
      <c r="U184" s="10">
        <v>14</v>
      </c>
      <c r="V184" s="10" t="s">
        <v>152</v>
      </c>
      <c r="W184" s="105">
        <f>_xll.HumidairTdbRHPsi(I184, J184,N184,V184)</f>
        <v>22.68553891214026</v>
      </c>
      <c r="X184" s="106">
        <v>22.68553891214026</v>
      </c>
      <c r="Y184" s="21"/>
      <c r="Z184" s="10">
        <v>14</v>
      </c>
      <c r="AA184" s="10" t="s">
        <v>153</v>
      </c>
      <c r="AB184" s="105">
        <f>_xll.HumidairTdbRHPsi(I184,J184,N184,AA184)</f>
        <v>69.970458927426179</v>
      </c>
      <c r="AC184" s="108">
        <f t="shared" si="39"/>
        <v>106.97045892742618</v>
      </c>
      <c r="AD184" s="107">
        <v>106.97045892742618</v>
      </c>
      <c r="AF184" s="10" t="s">
        <v>154</v>
      </c>
      <c r="AG184" s="105">
        <f>_xll.HumidairTdbRHPsi(I184,J184,N184,AF184)</f>
        <v>25.154051863275779</v>
      </c>
      <c r="AH184" s="108">
        <f t="shared" si="40"/>
        <v>62.154051863275782</v>
      </c>
      <c r="AI184" s="107">
        <v>62.154051863275782</v>
      </c>
      <c r="AK184" s="10" t="s">
        <v>158</v>
      </c>
      <c r="AL184" s="113">
        <f>_xll.HumidairTdbRHPsi(I184,J184,N184,AK184)</f>
        <v>0.85053696627203335</v>
      </c>
      <c r="AM184" s="119">
        <v>0.85053696627203335</v>
      </c>
    </row>
    <row r="185" spans="1:39" x14ac:dyDescent="0.25">
      <c r="A185">
        <v>15</v>
      </c>
      <c r="C185" s="9" t="s">
        <v>52</v>
      </c>
      <c r="D185" s="9"/>
      <c r="E185" s="10" t="s">
        <v>53</v>
      </c>
      <c r="F185" s="4" t="s">
        <v>54</v>
      </c>
      <c r="G185" s="45">
        <v>44460</v>
      </c>
      <c r="H185" s="41">
        <v>0.9868055555555556</v>
      </c>
      <c r="I185" s="40">
        <v>10</v>
      </c>
      <c r="J185" s="40">
        <v>84</v>
      </c>
      <c r="K185" s="40" t="s">
        <v>85</v>
      </c>
      <c r="L185" s="10">
        <v>533</v>
      </c>
      <c r="M185" s="65">
        <f t="shared" ref="M185:M190" si="41">+((101325*(1-(2.25577*10^-5)*(L185))^5.25588))</f>
        <v>95083.68775760736</v>
      </c>
      <c r="N185" s="10">
        <f t="shared" si="36"/>
        <v>0.9508368775760736</v>
      </c>
      <c r="O185" s="10" t="s">
        <v>15</v>
      </c>
      <c r="P185" s="10">
        <f>_xll.HumidairTdbRHPsi(I185,J185,N185,O185)</f>
        <v>6.8473756946902048E-3</v>
      </c>
      <c r="Q185" s="67">
        <f t="shared" ref="Q185:Q190" si="42">+P185*1000</f>
        <v>6.8473756946902045</v>
      </c>
      <c r="R185" s="43"/>
      <c r="S185" s="82">
        <v>6.8473756946902045</v>
      </c>
      <c r="T185" s="21"/>
      <c r="U185" s="10">
        <v>15</v>
      </c>
      <c r="V185" s="10" t="s">
        <v>152</v>
      </c>
      <c r="W185" s="105">
        <f>_xll.HumidairTdbRHPsi(I185, J185,N185,V185)</f>
        <v>7.4245672366573103</v>
      </c>
      <c r="X185" s="106">
        <v>7.4245672366573103</v>
      </c>
      <c r="Y185" s="21"/>
      <c r="Z185" s="10">
        <v>15</v>
      </c>
      <c r="AA185" s="10" t="s">
        <v>153</v>
      </c>
      <c r="AB185" s="105">
        <f>_xll.HumidairTdbRHPsi(I185,J185,N185,AA185)</f>
        <v>27.319730900420701</v>
      </c>
      <c r="AC185" s="108">
        <f t="shared" si="39"/>
        <v>64.319730900420694</v>
      </c>
      <c r="AD185" s="107">
        <v>64.319730900420694</v>
      </c>
      <c r="AF185" s="10" t="s">
        <v>154</v>
      </c>
      <c r="AG185" s="105">
        <f>_xll.HumidairTdbRHPsi(I185,J185,N185,AF185)</f>
        <v>10.075229671431174</v>
      </c>
      <c r="AH185" s="108">
        <f t="shared" si="40"/>
        <v>47.075229671431174</v>
      </c>
      <c r="AI185" s="107">
        <v>47.075229671431174</v>
      </c>
      <c r="AK185" s="10" t="s">
        <v>158</v>
      </c>
      <c r="AL185" s="113">
        <f>_xll.HumidairTdbRHPsi(I185,J185,N185,AK185)</f>
        <v>0.8544514342982501</v>
      </c>
      <c r="AM185" s="119">
        <v>0.8544514342982501</v>
      </c>
    </row>
    <row r="186" spans="1:39" x14ac:dyDescent="0.25">
      <c r="A186">
        <v>16</v>
      </c>
      <c r="C186" s="9" t="s">
        <v>55</v>
      </c>
      <c r="D186" s="9"/>
      <c r="E186" s="10" t="s">
        <v>56</v>
      </c>
      <c r="F186" s="11" t="s">
        <v>57</v>
      </c>
      <c r="G186" s="45">
        <v>44461</v>
      </c>
      <c r="H186" s="41">
        <v>0.19444444444444445</v>
      </c>
      <c r="I186" s="40">
        <v>9</v>
      </c>
      <c r="J186" s="40">
        <v>93</v>
      </c>
      <c r="K186" s="40" t="s">
        <v>88</v>
      </c>
      <c r="L186" s="10">
        <v>61</v>
      </c>
      <c r="M186" s="65">
        <f t="shared" si="41"/>
        <v>100594.34040699142</v>
      </c>
      <c r="N186" s="10">
        <f t="shared" si="36"/>
        <v>1.0059434040699142</v>
      </c>
      <c r="O186" s="10" t="s">
        <v>15</v>
      </c>
      <c r="P186" s="10">
        <f>_xll.HumidairTdbRHPsi(I186,J186,N186,O186)</f>
        <v>6.6991160770922898E-3</v>
      </c>
      <c r="Q186" s="67">
        <f t="shared" si="42"/>
        <v>6.69911607709229</v>
      </c>
      <c r="R186" s="43"/>
      <c r="S186" s="82">
        <v>6.69911607709229</v>
      </c>
      <c r="T186" s="21"/>
      <c r="U186" s="10">
        <v>16</v>
      </c>
      <c r="V186" s="10" t="s">
        <v>152</v>
      </c>
      <c r="W186" s="105">
        <f>_xll.HumidairTdbRHPsi(I186, J186,N186,V186)</f>
        <v>7.9301028506714601</v>
      </c>
      <c r="X186" s="106">
        <v>7.9301028506714601</v>
      </c>
      <c r="Y186" s="21"/>
      <c r="Z186" s="10">
        <v>16</v>
      </c>
      <c r="AA186" s="10" t="s">
        <v>153</v>
      </c>
      <c r="AB186" s="105">
        <f>_xll.HumidairTdbRHPsi(I186,J186,N186,AA186)</f>
        <v>25.913138005324324</v>
      </c>
      <c r="AC186" s="108">
        <f t="shared" si="39"/>
        <v>62.913138005324328</v>
      </c>
      <c r="AD186" s="107">
        <v>62.913138005324328</v>
      </c>
      <c r="AF186" s="10" t="s">
        <v>154</v>
      </c>
      <c r="AG186" s="105">
        <f>_xll.HumidairTdbRHPsi(I186,J186,N186,AF186)</f>
        <v>9.0550584092211288</v>
      </c>
      <c r="AH186" s="108">
        <f t="shared" si="40"/>
        <v>46.055058409221132</v>
      </c>
      <c r="AI186" s="107">
        <v>46.055058409221132</v>
      </c>
      <c r="AK186" s="10" t="s">
        <v>158</v>
      </c>
      <c r="AL186" s="113">
        <f>_xll.HumidairTdbRHPsi(I186,J186,N186,AK186)</f>
        <v>0.80476215282901575</v>
      </c>
      <c r="AM186" s="119">
        <v>0.80476215282901575</v>
      </c>
    </row>
    <row r="187" spans="1:39" x14ac:dyDescent="0.25">
      <c r="A187">
        <v>17</v>
      </c>
      <c r="B187" s="1" t="s">
        <v>58</v>
      </c>
      <c r="C187" s="54" t="s">
        <v>59</v>
      </c>
      <c r="D187" s="54"/>
      <c r="E187" s="22" t="s">
        <v>60</v>
      </c>
      <c r="F187" s="4" t="s">
        <v>61</v>
      </c>
      <c r="G187" s="45">
        <v>44461</v>
      </c>
      <c r="H187" s="41">
        <v>2.4999999999999998E-2</v>
      </c>
      <c r="I187" s="40">
        <v>20</v>
      </c>
      <c r="J187" s="40">
        <v>42</v>
      </c>
      <c r="K187" s="48" t="s">
        <v>100</v>
      </c>
      <c r="L187" s="10">
        <v>9</v>
      </c>
      <c r="M187" s="65">
        <f t="shared" si="41"/>
        <v>101216.9283556498</v>
      </c>
      <c r="N187" s="10">
        <f t="shared" si="36"/>
        <v>1.0121692835564979</v>
      </c>
      <c r="O187" s="10" t="s">
        <v>15</v>
      </c>
      <c r="P187" s="10">
        <f>_xll.HumidairTdbRHPsi(I187,J187,N187,O187)</f>
        <v>6.1204606442113721E-3</v>
      </c>
      <c r="Q187" s="67">
        <f t="shared" si="42"/>
        <v>6.1204606442113718</v>
      </c>
      <c r="R187" s="43"/>
      <c r="S187" s="82">
        <v>6.1204606442113718</v>
      </c>
      <c r="T187" s="21"/>
      <c r="U187" s="10">
        <v>17</v>
      </c>
      <c r="V187" s="10" t="s">
        <v>152</v>
      </c>
      <c r="W187" s="105">
        <f>_xll.HumidairTdbRHPsi(I187, J187,N187,V187)</f>
        <v>6.7136770541711712</v>
      </c>
      <c r="X187" s="106">
        <v>6.7136770541711712</v>
      </c>
      <c r="Y187" s="21"/>
      <c r="Z187" s="10">
        <v>17</v>
      </c>
      <c r="AA187" s="10" t="s">
        <v>153</v>
      </c>
      <c r="AB187" s="105">
        <f>_xll.HumidairTdbRHPsi(I187,J187,N187,AA187)</f>
        <v>35.649386643442575</v>
      </c>
      <c r="AC187" s="108">
        <f t="shared" si="39"/>
        <v>72.649386643442568</v>
      </c>
      <c r="AD187" s="107">
        <v>72.649386643442568</v>
      </c>
      <c r="AF187" s="10" t="s">
        <v>154</v>
      </c>
      <c r="AG187" s="105">
        <f>_xll.HumidairTdbRHPsi(I187,J187,N187,AF187)</f>
        <v>20.120835978874098</v>
      </c>
      <c r="AH187" s="108">
        <f t="shared" si="40"/>
        <v>57.120835978874098</v>
      </c>
      <c r="AI187" s="107">
        <v>57.120835978874098</v>
      </c>
      <c r="AK187" s="10" t="s">
        <v>158</v>
      </c>
      <c r="AL187" s="113">
        <f>_xll.HumidairTdbRHPsi(I187,J187,N187,AK187)</f>
        <v>0.83108850864326955</v>
      </c>
      <c r="AM187" s="119">
        <v>0.83108850864326955</v>
      </c>
    </row>
    <row r="188" spans="1:39" x14ac:dyDescent="0.25">
      <c r="A188">
        <v>18</v>
      </c>
      <c r="C188" s="9" t="s">
        <v>62</v>
      </c>
      <c r="D188" s="9"/>
      <c r="E188" s="10" t="s">
        <v>63</v>
      </c>
      <c r="F188" s="11" t="s">
        <v>64</v>
      </c>
      <c r="G188" s="45">
        <v>44461</v>
      </c>
      <c r="H188" s="41">
        <v>0.61388888888888882</v>
      </c>
      <c r="I188" s="40">
        <v>14</v>
      </c>
      <c r="J188" s="40">
        <v>44</v>
      </c>
      <c r="K188" s="40" t="s">
        <v>100</v>
      </c>
      <c r="L188" s="10">
        <v>6</v>
      </c>
      <c r="M188" s="65">
        <f t="shared" si="41"/>
        <v>101252.94186124044</v>
      </c>
      <c r="N188" s="10">
        <f t="shared" si="36"/>
        <v>1.0125294186124043</v>
      </c>
      <c r="O188" s="10" t="s">
        <v>15</v>
      </c>
      <c r="P188" s="10">
        <f>_xll.HumidairTdbRHPsi(I188,J188,N188,O188)</f>
        <v>4.3686054518665644E-3</v>
      </c>
      <c r="Q188" s="67">
        <f t="shared" si="42"/>
        <v>4.3686054518665642</v>
      </c>
      <c r="R188" s="43"/>
      <c r="S188" s="82">
        <v>4.3686054518665642</v>
      </c>
      <c r="T188" s="21"/>
      <c r="U188" s="109">
        <v>18</v>
      </c>
      <c r="V188" s="10" t="s">
        <v>152</v>
      </c>
      <c r="W188" s="105">
        <f>_xll.HumidairTdbRHPsi(I188, J188,N188,V188)</f>
        <v>1.9501509966503932</v>
      </c>
      <c r="X188" s="106">
        <v>1.9501509966503932</v>
      </c>
      <c r="Y188" s="21"/>
      <c r="Z188" s="109">
        <v>18</v>
      </c>
      <c r="AA188" s="10" t="s">
        <v>153</v>
      </c>
      <c r="AB188" s="105">
        <f>_xll.HumidairTdbRHPsi(I188,J188,N188,AA188)</f>
        <v>25.118829283537004</v>
      </c>
      <c r="AC188" s="108">
        <f t="shared" si="39"/>
        <v>62.118829283537004</v>
      </c>
      <c r="AD188" s="107">
        <v>62.118829283537004</v>
      </c>
      <c r="AF188" s="10" t="s">
        <v>154</v>
      </c>
      <c r="AG188" s="105">
        <f>_xll.HumidairTdbRHPsi(I188,J188,N188,AF188)</f>
        <v>14.083600017111193</v>
      </c>
      <c r="AH188" s="108">
        <f t="shared" si="40"/>
        <v>51.083600017111195</v>
      </c>
      <c r="AI188" s="107">
        <v>51.083600017111195</v>
      </c>
      <c r="AK188" s="10" t="s">
        <v>158</v>
      </c>
      <c r="AL188" s="113">
        <f>_xll.HumidairTdbRHPsi(I188,J188,N188,AK188)</f>
        <v>0.81373865595578376</v>
      </c>
      <c r="AM188" s="119">
        <v>0.81373865595578376</v>
      </c>
    </row>
    <row r="189" spans="1:39" x14ac:dyDescent="0.25">
      <c r="A189" s="5">
        <v>19</v>
      </c>
      <c r="B189" s="15"/>
      <c r="C189" s="54" t="s">
        <v>65</v>
      </c>
      <c r="D189" s="54"/>
      <c r="E189" s="22" t="s">
        <v>66</v>
      </c>
      <c r="F189" s="4" t="s">
        <v>67</v>
      </c>
      <c r="G189" s="45">
        <v>44460</v>
      </c>
      <c r="H189" s="41">
        <v>0.98749999999999993</v>
      </c>
      <c r="I189" s="40">
        <v>8</v>
      </c>
      <c r="J189" s="40">
        <v>97</v>
      </c>
      <c r="K189" s="40" t="s">
        <v>126</v>
      </c>
      <c r="L189" s="10">
        <v>15</v>
      </c>
      <c r="M189" s="65">
        <f t="shared" si="41"/>
        <v>101144.93246061618</v>
      </c>
      <c r="N189" s="10">
        <f t="shared" si="36"/>
        <v>1.0114493246061618</v>
      </c>
      <c r="O189" s="10" t="s">
        <v>15</v>
      </c>
      <c r="P189" s="10">
        <f>_xll.HumidairTdbRHPsi(I189,J189,N189,O189)</f>
        <v>6.4915768723531036E-3</v>
      </c>
      <c r="Q189" s="67">
        <f t="shared" si="42"/>
        <v>6.4915768723531038</v>
      </c>
      <c r="R189" s="43"/>
      <c r="S189" s="82">
        <v>6.4915768723531038</v>
      </c>
      <c r="T189" s="21"/>
      <c r="U189" s="109">
        <v>19</v>
      </c>
      <c r="V189" s="10" t="s">
        <v>152</v>
      </c>
      <c r="W189" s="105">
        <f>_xll.HumidairTdbRHPsi(I189, J189,N189,V189)</f>
        <v>7.5534060948411366</v>
      </c>
      <c r="X189" s="106">
        <v>7.5534060948411366</v>
      </c>
      <c r="Y189" s="21"/>
      <c r="Z189" s="109">
        <v>19</v>
      </c>
      <c r="AA189" s="10" t="s">
        <v>153</v>
      </c>
      <c r="AB189" s="105">
        <f>_xll.HumidairTdbRHPsi(I189,J189,N189,AA189)</f>
        <v>24.371335054914635</v>
      </c>
      <c r="AC189" s="108">
        <f t="shared" si="39"/>
        <v>61.371335054914638</v>
      </c>
      <c r="AD189" s="107">
        <v>61.371335054914638</v>
      </c>
      <c r="AF189" s="10" t="s">
        <v>154</v>
      </c>
      <c r="AG189" s="105">
        <f>_xll.HumidairTdbRHPsi(I189,J189,N189,AF189)</f>
        <v>8.0476513722210665</v>
      </c>
      <c r="AH189" s="108">
        <f t="shared" si="40"/>
        <v>45.047651372221068</v>
      </c>
      <c r="AI189" s="107">
        <v>45.047651372221068</v>
      </c>
      <c r="AK189" s="10" t="s">
        <v>158</v>
      </c>
      <c r="AL189" s="113">
        <f>_xll.HumidairTdbRHPsi(I189,J189,N189,AK189)</f>
        <v>0.79753336516128259</v>
      </c>
      <c r="AM189" s="119">
        <v>0.79753336516128259</v>
      </c>
    </row>
    <row r="190" spans="1:39" x14ac:dyDescent="0.25">
      <c r="A190" s="5">
        <v>20</v>
      </c>
      <c r="B190" s="23" t="s">
        <v>68</v>
      </c>
      <c r="C190" s="9" t="s">
        <v>69</v>
      </c>
      <c r="D190" s="9"/>
      <c r="E190" s="10" t="s">
        <v>70</v>
      </c>
      <c r="F190" s="55" t="s">
        <v>71</v>
      </c>
      <c r="G190" s="45">
        <v>44461</v>
      </c>
      <c r="H190" s="41">
        <v>0.61319444444444449</v>
      </c>
      <c r="I190" s="40">
        <v>-20</v>
      </c>
      <c r="J190" s="40">
        <v>49</v>
      </c>
      <c r="K190" s="40" t="s">
        <v>90</v>
      </c>
      <c r="L190" s="10">
        <v>10</v>
      </c>
      <c r="M190" s="65">
        <f t="shared" si="41"/>
        <v>101204.92615896827</v>
      </c>
      <c r="N190" s="10">
        <f t="shared" si="36"/>
        <v>1.0120492615896828</v>
      </c>
      <c r="O190" s="10" t="s">
        <v>15</v>
      </c>
      <c r="P190" s="77">
        <f>_xll.HumidairTdbRHPsi(I190,J190,N190,O190)</f>
        <v>3.1247684750681251E-4</v>
      </c>
      <c r="Q190" s="67">
        <f t="shared" si="42"/>
        <v>0.31247684750681254</v>
      </c>
      <c r="R190" s="43"/>
      <c r="S190" s="82">
        <v>0.31247684750681254</v>
      </c>
      <c r="T190" s="21"/>
      <c r="U190" s="109">
        <v>20</v>
      </c>
      <c r="V190" s="10" t="s">
        <v>152</v>
      </c>
      <c r="W190" s="105">
        <f>_xll.HumidairTdbRHPsi(I190, J190,N190,V190)</f>
        <v>-27.222956823380173</v>
      </c>
      <c r="X190" s="107">
        <v>-27.222956823380173</v>
      </c>
      <c r="Y190" s="21"/>
      <c r="Z190" s="109">
        <v>20</v>
      </c>
      <c r="AA190" s="10" t="s">
        <v>153</v>
      </c>
      <c r="AB190" s="105">
        <f>_xll.HumidairTdbRHPsi(I190,J190,N190,AA190)</f>
        <v>-19.34472289458397</v>
      </c>
      <c r="AC190" s="108">
        <f t="shared" si="39"/>
        <v>17.65527710541603</v>
      </c>
      <c r="AD190" s="107">
        <v>17.65527710541603</v>
      </c>
      <c r="AF190" s="10" t="s">
        <v>154</v>
      </c>
      <c r="AG190" s="105">
        <f>_xll.HumidairTdbRHPsi(I190,J190,N190,AF190)</f>
        <v>-20.11433051485162</v>
      </c>
      <c r="AH190" s="108">
        <f t="shared" si="40"/>
        <v>16.88566948514838</v>
      </c>
      <c r="AI190" s="107">
        <v>16.88566948514838</v>
      </c>
      <c r="AK190" s="10" t="s">
        <v>158</v>
      </c>
      <c r="AL190" s="113">
        <f>_xll.HumidairTdbRHPsi(I190,J190,N190,AK190)</f>
        <v>0.71738992881715269</v>
      </c>
      <c r="AM190" s="119">
        <v>0.71738992881715269</v>
      </c>
    </row>
    <row r="191" spans="1:39" x14ac:dyDescent="0.25">
      <c r="S191" s="73"/>
      <c r="T191" s="73"/>
      <c r="U191" s="73"/>
      <c r="V191" s="73"/>
      <c r="W191" s="73"/>
    </row>
    <row r="193" spans="1:39" x14ac:dyDescent="0.25">
      <c r="AL193" s="116" t="s">
        <v>166</v>
      </c>
    </row>
    <row r="194" spans="1:39" x14ac:dyDescent="0.25">
      <c r="L194" s="2"/>
      <c r="N194" s="51"/>
      <c r="O194" s="52"/>
      <c r="P194" s="52"/>
      <c r="S194" s="92" t="s">
        <v>182</v>
      </c>
      <c r="T194" s="73"/>
      <c r="U194" s="95"/>
      <c r="Z194" t="s">
        <v>180</v>
      </c>
      <c r="AC194" s="38" t="s">
        <v>144</v>
      </c>
      <c r="AD194" s="96" t="s">
        <v>144</v>
      </c>
      <c r="AH194" s="38" t="s">
        <v>144</v>
      </c>
      <c r="AI194" s="96" t="s">
        <v>144</v>
      </c>
      <c r="AL194" s="53" t="s">
        <v>155</v>
      </c>
      <c r="AM194" s="96" t="s">
        <v>155</v>
      </c>
    </row>
    <row r="195" spans="1:39" x14ac:dyDescent="0.25">
      <c r="B195" s="63">
        <v>44490</v>
      </c>
      <c r="C195" s="31"/>
      <c r="D195" s="31"/>
      <c r="E195" s="25"/>
      <c r="F195" s="25"/>
      <c r="G195" s="25"/>
      <c r="H195" s="69"/>
      <c r="I195" s="25"/>
      <c r="J195" s="70"/>
      <c r="Q195" s="4" t="s">
        <v>72</v>
      </c>
      <c r="S195" s="83" t="s">
        <v>72</v>
      </c>
      <c r="T195" s="73"/>
      <c r="U195" t="s">
        <v>145</v>
      </c>
      <c r="AB195" s="97" t="s">
        <v>134</v>
      </c>
      <c r="AC195" s="22">
        <v>37</v>
      </c>
      <c r="AD195" s="98">
        <v>37</v>
      </c>
      <c r="AG195" s="97" t="s">
        <v>134</v>
      </c>
      <c r="AH195" s="22">
        <v>37</v>
      </c>
      <c r="AI195" s="98">
        <v>37</v>
      </c>
      <c r="AL195" s="22" t="s">
        <v>82</v>
      </c>
      <c r="AM195" s="98" t="s">
        <v>82</v>
      </c>
    </row>
    <row r="196" spans="1:39" x14ac:dyDescent="0.25">
      <c r="H196" s="4" t="s">
        <v>0</v>
      </c>
      <c r="L196" s="4" t="s">
        <v>1</v>
      </c>
      <c r="M196" s="4" t="s">
        <v>2</v>
      </c>
      <c r="P196" s="4" t="s">
        <v>72</v>
      </c>
      <c r="Q196" s="4" t="s">
        <v>81</v>
      </c>
      <c r="R196" s="4"/>
      <c r="S196" s="84" t="s">
        <v>81</v>
      </c>
      <c r="T196" s="73"/>
      <c r="W196" s="53" t="s">
        <v>134</v>
      </c>
      <c r="X196" s="99" t="s">
        <v>134</v>
      </c>
      <c r="AB196" s="100" t="s">
        <v>146</v>
      </c>
      <c r="AC196" s="54" t="s">
        <v>147</v>
      </c>
      <c r="AD196" s="101" t="s">
        <v>147</v>
      </c>
      <c r="AG196" s="59" t="s">
        <v>146</v>
      </c>
      <c r="AH196" s="54" t="s">
        <v>147</v>
      </c>
      <c r="AI196" s="101" t="s">
        <v>147</v>
      </c>
      <c r="AL196" s="54" t="s">
        <v>156</v>
      </c>
      <c r="AM196" s="98" t="s">
        <v>156</v>
      </c>
    </row>
    <row r="197" spans="1:39" x14ac:dyDescent="0.25">
      <c r="A197" s="5"/>
      <c r="B197" s="5"/>
      <c r="C197" t="s">
        <v>3</v>
      </c>
      <c r="E197" t="s">
        <v>4</v>
      </c>
      <c r="F197" t="s">
        <v>5</v>
      </c>
      <c r="G197" s="4" t="s">
        <v>6</v>
      </c>
      <c r="H197" s="6" t="s">
        <v>7</v>
      </c>
      <c r="I197" s="4" t="s">
        <v>98</v>
      </c>
      <c r="J197" s="4" t="s">
        <v>99</v>
      </c>
      <c r="K197" s="4" t="s">
        <v>74</v>
      </c>
      <c r="L197" s="7" t="s">
        <v>171</v>
      </c>
      <c r="M197" s="24" t="s">
        <v>8</v>
      </c>
      <c r="N197" s="4" t="s">
        <v>9</v>
      </c>
      <c r="O197" s="4" t="s">
        <v>10</v>
      </c>
      <c r="P197" s="4" t="s">
        <v>11</v>
      </c>
      <c r="Q197" s="4" t="s">
        <v>82</v>
      </c>
      <c r="R197" s="4"/>
      <c r="S197" s="84" t="s">
        <v>82</v>
      </c>
      <c r="T197" s="21"/>
      <c r="U197" s="10" t="s">
        <v>148</v>
      </c>
      <c r="V197" s="55" t="s">
        <v>10</v>
      </c>
      <c r="W197" s="14" t="s">
        <v>149</v>
      </c>
      <c r="X197" s="102" t="s">
        <v>149</v>
      </c>
      <c r="Y197" s="21"/>
      <c r="Z197" s="38" t="s">
        <v>148</v>
      </c>
      <c r="AA197" s="11" t="s">
        <v>10</v>
      </c>
      <c r="AB197" s="103" t="s">
        <v>150</v>
      </c>
      <c r="AC197" s="14" t="s">
        <v>151</v>
      </c>
      <c r="AD197" s="104" t="s">
        <v>151</v>
      </c>
      <c r="AF197" s="9" t="s">
        <v>10</v>
      </c>
      <c r="AG197" s="103" t="s">
        <v>82</v>
      </c>
      <c r="AH197" s="14" t="s">
        <v>151</v>
      </c>
      <c r="AI197" s="104" t="s">
        <v>151</v>
      </c>
      <c r="AK197" s="44" t="s">
        <v>10</v>
      </c>
      <c r="AL197" s="13" t="s">
        <v>157</v>
      </c>
      <c r="AM197" s="104" t="s">
        <v>157</v>
      </c>
    </row>
    <row r="198" spans="1:39" x14ac:dyDescent="0.25">
      <c r="A198">
        <v>1</v>
      </c>
      <c r="C198" s="9" t="s">
        <v>12</v>
      </c>
      <c r="D198" s="9"/>
      <c r="E198" s="10" t="s">
        <v>13</v>
      </c>
      <c r="F198" s="44" t="s">
        <v>14</v>
      </c>
      <c r="G198" s="45">
        <v>44490</v>
      </c>
      <c r="H198" s="41">
        <v>0.60902777777777783</v>
      </c>
      <c r="I198" s="64">
        <v>-5</v>
      </c>
      <c r="J198" s="40">
        <v>85</v>
      </c>
      <c r="K198" s="40" t="s">
        <v>85</v>
      </c>
      <c r="L198" s="10">
        <v>32</v>
      </c>
      <c r="M198" s="65">
        <f>+((101325*(1-(2.25577*10^-5)*(L198))^5.25588))</f>
        <v>100941.16925190832</v>
      </c>
      <c r="N198" s="10">
        <f t="shared" ref="N198:N217" si="43">+M198/100000</f>
        <v>1.0094116925190832</v>
      </c>
      <c r="O198" s="10" t="s">
        <v>15</v>
      </c>
      <c r="P198" s="10">
        <f>_xll.HumidairTdbRHPsi(I198,J198,N198,O198)</f>
        <v>2.1199795266121126E-3</v>
      </c>
      <c r="Q198" s="67">
        <f>+P198*1000</f>
        <v>2.1199795266121124</v>
      </c>
      <c r="R198" s="43"/>
      <c r="S198" s="82">
        <v>2.1199795266121124</v>
      </c>
      <c r="T198" s="21"/>
      <c r="U198" s="10">
        <v>1</v>
      </c>
      <c r="V198" s="10" t="s">
        <v>152</v>
      </c>
      <c r="W198" s="105">
        <f>_xll.HumidairTdbRHPsi(I198, J198,N198,V198)</f>
        <v>-6.888135333350192</v>
      </c>
      <c r="X198" s="106">
        <v>-6.888135333350192</v>
      </c>
      <c r="Y198" s="21"/>
      <c r="Z198" s="22">
        <v>1</v>
      </c>
      <c r="AA198" s="121" t="s">
        <v>153</v>
      </c>
      <c r="AB198" s="105">
        <f>_xll.HumidairTdbRHPsi(I198,J198,N198,AA198)</f>
        <v>0.25230127967509569</v>
      </c>
      <c r="AC198" s="105">
        <f>+AB198+37</f>
        <v>37.252301279675095</v>
      </c>
      <c r="AD198" s="107">
        <v>37.252301279675095</v>
      </c>
      <c r="AF198" s="10" t="s">
        <v>154</v>
      </c>
      <c r="AG198" s="105">
        <f>_xll.HumidairTdbRHPsi(I198,J198,N198,AF198)</f>
        <v>-5.0278850443592527</v>
      </c>
      <c r="AH198" s="105">
        <f>+AG198+37</f>
        <v>31.972114955640748</v>
      </c>
      <c r="AI198" s="107">
        <v>31.972114955640748</v>
      </c>
      <c r="AK198" s="10" t="s">
        <v>158</v>
      </c>
      <c r="AL198" s="113">
        <f>_xll.HumidairTdbRHPsi(I198,J198,N198,AK198)</f>
        <v>0.76206583894191371</v>
      </c>
      <c r="AM198" s="119">
        <v>0.76206583894191371</v>
      </c>
    </row>
    <row r="199" spans="1:39" x14ac:dyDescent="0.25">
      <c r="A199">
        <v>2</v>
      </c>
      <c r="B199" s="1" t="s">
        <v>16</v>
      </c>
      <c r="C199" s="13" t="s">
        <v>17</v>
      </c>
      <c r="D199" s="13"/>
      <c r="E199" s="14" t="s">
        <v>18</v>
      </c>
      <c r="F199" s="11" t="s">
        <v>19</v>
      </c>
      <c r="G199" s="45">
        <v>44491</v>
      </c>
      <c r="H199" s="41">
        <v>0.15069444444444444</v>
      </c>
      <c r="I199" s="40">
        <v>-10</v>
      </c>
      <c r="J199" s="40">
        <v>87</v>
      </c>
      <c r="K199" s="40" t="s">
        <v>85</v>
      </c>
      <c r="L199" s="10">
        <v>41</v>
      </c>
      <c r="M199" s="65">
        <f t="shared" ref="M199:M207" si="44">+((101325*(1-(2.25577*10^-5)*(L199))^5.25588))</f>
        <v>100833.42925724134</v>
      </c>
      <c r="N199" s="10">
        <f t="shared" si="43"/>
        <v>1.0083342925724135</v>
      </c>
      <c r="O199" s="10" t="s">
        <v>15</v>
      </c>
      <c r="P199" s="10">
        <f>_xll.HumidairTdbRHPsi(I199,J199,N199,O199)</f>
        <v>1.4036732229729761E-3</v>
      </c>
      <c r="Q199" s="67">
        <f t="shared" ref="Q199:Q207" si="45">+P199*1000</f>
        <v>1.403673222972976</v>
      </c>
      <c r="R199" s="43"/>
      <c r="S199" s="82">
        <v>1.403673222972976</v>
      </c>
      <c r="T199" s="21"/>
      <c r="U199" s="10">
        <v>2</v>
      </c>
      <c r="V199" s="10" t="s">
        <v>152</v>
      </c>
      <c r="W199" s="105">
        <f>_xll.HumidairTdbRHPsi(I199, J199,N199,V199)</f>
        <v>-11.559615937096225</v>
      </c>
      <c r="X199" s="106">
        <v>-11.559615937096225</v>
      </c>
      <c r="Y199" s="21"/>
      <c r="Z199" s="22">
        <v>2</v>
      </c>
      <c r="AA199" s="121" t="s">
        <v>153</v>
      </c>
      <c r="AB199" s="105">
        <f>_xll.HumidairTdbRHPsi(I199,J199,N199,AA199)</f>
        <v>-6.573130155838637</v>
      </c>
      <c r="AC199" s="108">
        <f t="shared" ref="AC199:AC217" si="46">+AB199+37</f>
        <v>30.426869844161363</v>
      </c>
      <c r="AD199" s="107">
        <v>30.426869844161363</v>
      </c>
      <c r="AF199" s="10" t="s">
        <v>154</v>
      </c>
      <c r="AG199" s="105">
        <f>_xll.HumidairTdbRHPsi(I199,J199,N199,AF199)</f>
        <v>-10.056239787300802</v>
      </c>
      <c r="AH199" s="108">
        <f t="shared" ref="AH199:AH217" si="47">+AG199+37</f>
        <v>26.943760212699196</v>
      </c>
      <c r="AI199" s="107">
        <v>26.943760212699196</v>
      </c>
      <c r="AK199" s="10" t="s">
        <v>158</v>
      </c>
      <c r="AL199" s="113">
        <f>_xll.HumidairTdbRHPsi(I199,J199,N199,AK199)</f>
        <v>0.74860106140188476</v>
      </c>
      <c r="AM199" s="119">
        <v>0.74860106140188476</v>
      </c>
    </row>
    <row r="200" spans="1:39" x14ac:dyDescent="0.25">
      <c r="A200">
        <v>3</v>
      </c>
      <c r="C200" s="13" t="s">
        <v>20</v>
      </c>
      <c r="D200" s="13"/>
      <c r="E200" s="10" t="s">
        <v>21</v>
      </c>
      <c r="F200" s="11" t="s">
        <v>22</v>
      </c>
      <c r="G200" s="45">
        <v>44490</v>
      </c>
      <c r="H200" s="41">
        <v>0.85</v>
      </c>
      <c r="I200" s="40">
        <v>1</v>
      </c>
      <c r="J200" s="40">
        <v>64</v>
      </c>
      <c r="K200" s="40" t="s">
        <v>102</v>
      </c>
      <c r="L200" s="10">
        <v>15</v>
      </c>
      <c r="M200" s="65">
        <f t="shared" si="44"/>
        <v>101144.93246061618</v>
      </c>
      <c r="N200" s="10">
        <f t="shared" si="43"/>
        <v>1.0114493246061618</v>
      </c>
      <c r="O200" s="10" t="s">
        <v>15</v>
      </c>
      <c r="P200" s="10">
        <f>_xll.HumidairTdbRHPsi(I200,J200,N200,O200)</f>
        <v>2.6070377700407764E-3</v>
      </c>
      <c r="Q200" s="67">
        <f t="shared" si="45"/>
        <v>2.6070377700407765</v>
      </c>
      <c r="R200" s="43"/>
      <c r="S200" s="82">
        <v>2.6070377700407765</v>
      </c>
      <c r="T200" s="21"/>
      <c r="U200" s="10">
        <v>3</v>
      </c>
      <c r="V200" s="10" t="s">
        <v>152</v>
      </c>
      <c r="W200" s="105">
        <f>_xll.HumidairTdbRHPsi(I200, J200,N200,V200)</f>
        <v>-4.4663324529932993</v>
      </c>
      <c r="X200" s="106">
        <v>-4.4663324529932993</v>
      </c>
      <c r="Y200" s="21"/>
      <c r="Z200" s="22">
        <v>3</v>
      </c>
      <c r="AA200" s="121" t="s">
        <v>153</v>
      </c>
      <c r="AB200" s="105">
        <f>_xll.HumidairTdbRHPsi(I200,J200,N200,AA200)</f>
        <v>7.5287389968554459</v>
      </c>
      <c r="AC200" s="108">
        <f t="shared" si="46"/>
        <v>44.528738996855445</v>
      </c>
      <c r="AD200" s="107">
        <v>44.528738996855445</v>
      </c>
      <c r="AF200" s="10" t="s">
        <v>154</v>
      </c>
      <c r="AG200" s="105">
        <f>_xll.HumidairTdbRHPsi(I200,J200,N200,AF200)</f>
        <v>1.0063330434895155</v>
      </c>
      <c r="AH200" s="108">
        <f t="shared" si="47"/>
        <v>38.006333043489512</v>
      </c>
      <c r="AI200" s="107">
        <v>38.006333043489512</v>
      </c>
      <c r="AK200" s="10" t="s">
        <v>158</v>
      </c>
      <c r="AL200" s="113">
        <f>_xll.HumidairTdbRHPsi(I200,J200,N200,AK200)</f>
        <v>0.77760983472598821</v>
      </c>
      <c r="AM200" s="119">
        <v>0.77760983472598821</v>
      </c>
    </row>
    <row r="201" spans="1:39" x14ac:dyDescent="0.25">
      <c r="A201" s="5">
        <v>4</v>
      </c>
      <c r="B201" s="15"/>
      <c r="C201" s="13" t="s">
        <v>23</v>
      </c>
      <c r="D201" s="13"/>
      <c r="E201" s="10" t="s">
        <v>24</v>
      </c>
      <c r="F201" s="11" t="s">
        <v>25</v>
      </c>
      <c r="G201" s="45">
        <v>44490</v>
      </c>
      <c r="H201" s="41">
        <v>0.52500000000000002</v>
      </c>
      <c r="I201" s="40">
        <v>0</v>
      </c>
      <c r="J201" s="40">
        <v>86</v>
      </c>
      <c r="K201" s="40" t="s">
        <v>75</v>
      </c>
      <c r="L201" s="10">
        <v>26</v>
      </c>
      <c r="M201" s="65">
        <f t="shared" si="44"/>
        <v>101013.04768769341</v>
      </c>
      <c r="N201" s="10">
        <f t="shared" si="43"/>
        <v>1.0101304768769341</v>
      </c>
      <c r="O201" s="10" t="s">
        <v>15</v>
      </c>
      <c r="P201" s="10">
        <f>_xll.HumidairTdbRHPsi(I201,J201,N201,O201)</f>
        <v>3.2660957866214851E-3</v>
      </c>
      <c r="Q201" s="67">
        <f t="shared" si="45"/>
        <v>3.2660957866214853</v>
      </c>
      <c r="R201" s="43"/>
      <c r="S201" s="82">
        <v>3.2660957866214853</v>
      </c>
      <c r="T201" s="21"/>
      <c r="U201" s="10">
        <v>4</v>
      </c>
      <c r="V201" s="10" t="s">
        <v>152</v>
      </c>
      <c r="W201" s="105">
        <f>_xll.HumidairTdbRHPsi(I201, J201,N201,V201)</f>
        <v>-1.8203210126692397</v>
      </c>
      <c r="X201" s="106">
        <v>-1.8203210126692397</v>
      </c>
      <c r="Y201" s="21"/>
      <c r="Z201" s="22">
        <v>4</v>
      </c>
      <c r="AA201" s="121" t="s">
        <v>153</v>
      </c>
      <c r="AB201" s="105">
        <f>_xll.HumidairTdbRHPsi(I201,J201,N201,AA201)</f>
        <v>8.1657907627555701</v>
      </c>
      <c r="AC201" s="108">
        <f t="shared" si="46"/>
        <v>45.16579076275557</v>
      </c>
      <c r="AD201" s="107">
        <v>45.16579076275557</v>
      </c>
      <c r="AF201" s="10" t="s">
        <v>154</v>
      </c>
      <c r="AG201" s="105">
        <f>_xll.HumidairTdbRHPsi(I201,J201,N201,AF201)</f>
        <v>8.6379402909869771E-4</v>
      </c>
      <c r="AH201" s="108">
        <f t="shared" si="47"/>
        <v>37.000863794029101</v>
      </c>
      <c r="AI201" s="107">
        <v>37.000863794029101</v>
      </c>
      <c r="AK201" s="10" t="s">
        <v>158</v>
      </c>
      <c r="AL201" s="113">
        <f>_xll.HumidairTdbRHPsi(I201,J201,N201,AK201)</f>
        <v>0.77577545901376832</v>
      </c>
      <c r="AM201" s="119">
        <v>0.77577545901376832</v>
      </c>
    </row>
    <row r="202" spans="1:39" x14ac:dyDescent="0.25">
      <c r="A202">
        <v>5</v>
      </c>
      <c r="C202" s="9" t="s">
        <v>26</v>
      </c>
      <c r="D202" s="9"/>
      <c r="E202" s="10" t="s">
        <v>27</v>
      </c>
      <c r="F202" s="11" t="s">
        <v>28</v>
      </c>
      <c r="G202" s="45">
        <v>44491</v>
      </c>
      <c r="H202" s="41">
        <v>9.930555555555555E-2</v>
      </c>
      <c r="I202" s="40">
        <v>10</v>
      </c>
      <c r="J202" s="40">
        <v>34</v>
      </c>
      <c r="K202" s="40" t="s">
        <v>88</v>
      </c>
      <c r="L202" s="10">
        <v>356</v>
      </c>
      <c r="M202" s="65">
        <f t="shared" si="44"/>
        <v>97120.766933102874</v>
      </c>
      <c r="N202" s="10">
        <f t="shared" si="43"/>
        <v>0.97120766933102876</v>
      </c>
      <c r="O202" s="10" t="s">
        <v>15</v>
      </c>
      <c r="P202" s="10">
        <f>_xll.HumidairTdbRHPsi(I202,J202,N202,O202)</f>
        <v>2.6956830685790408E-3</v>
      </c>
      <c r="Q202" s="67">
        <f t="shared" si="45"/>
        <v>2.6956830685790409</v>
      </c>
      <c r="R202" s="43"/>
      <c r="S202" s="82">
        <v>2.6956830685790409</v>
      </c>
      <c r="T202" s="21"/>
      <c r="U202" s="10">
        <v>5</v>
      </c>
      <c r="V202" s="10" t="s">
        <v>152</v>
      </c>
      <c r="W202" s="105">
        <f>_xll.HumidairTdbRHPsi(I202, J202,N202,V202)</f>
        <v>-4.5503891827467555</v>
      </c>
      <c r="X202" s="106">
        <v>-4.5503891827467555</v>
      </c>
      <c r="Y202" s="21"/>
      <c r="Z202" s="22">
        <v>5</v>
      </c>
      <c r="AA202" s="121" t="s">
        <v>153</v>
      </c>
      <c r="AB202" s="105">
        <f>_xll.HumidairTdbRHPsi(I202,J202,N202,AA202)</f>
        <v>16.859666727168737</v>
      </c>
      <c r="AC202" s="108">
        <f t="shared" si="46"/>
        <v>53.859666727168737</v>
      </c>
      <c r="AD202" s="107">
        <v>53.859666727168737</v>
      </c>
      <c r="AF202" s="10" t="s">
        <v>154</v>
      </c>
      <c r="AG202" s="105">
        <f>_xll.HumidairTdbRHPsi(I202,J202,N202,AF202)</f>
        <v>10.069987609054467</v>
      </c>
      <c r="AH202" s="108">
        <f t="shared" si="47"/>
        <v>47.069987609054465</v>
      </c>
      <c r="AI202" s="107">
        <v>47.069987609054465</v>
      </c>
      <c r="AK202" s="10" t="s">
        <v>158</v>
      </c>
      <c r="AL202" s="113">
        <f>_xll.HumidairTdbRHPsi(I202,J202,N202,AK202)</f>
        <v>0.83652182463127867</v>
      </c>
      <c r="AM202" s="119">
        <v>0.83652182463127867</v>
      </c>
    </row>
    <row r="203" spans="1:39" x14ac:dyDescent="0.25">
      <c r="A203">
        <v>6</v>
      </c>
      <c r="C203" s="9" t="s">
        <v>29</v>
      </c>
      <c r="D203" s="9"/>
      <c r="E203" s="10" t="s">
        <v>30</v>
      </c>
      <c r="F203" s="11" t="s">
        <v>31</v>
      </c>
      <c r="G203" s="45">
        <v>44490</v>
      </c>
      <c r="H203" s="46">
        <v>0.47638888888888892</v>
      </c>
      <c r="I203" s="40">
        <v>16</v>
      </c>
      <c r="J203" s="40">
        <v>61</v>
      </c>
      <c r="K203" s="40" t="s">
        <v>127</v>
      </c>
      <c r="L203" s="10">
        <v>2</v>
      </c>
      <c r="M203" s="65">
        <f t="shared" si="44"/>
        <v>101300.97600813</v>
      </c>
      <c r="N203" s="10">
        <f t="shared" si="43"/>
        <v>1.0130097600812999</v>
      </c>
      <c r="O203" s="10" t="s">
        <v>15</v>
      </c>
      <c r="P203" s="10">
        <f>_xll.HumidairTdbRHPsi(I203,J203,N203,O203)</f>
        <v>6.9139750712179345E-3</v>
      </c>
      <c r="Q203" s="67">
        <f t="shared" si="45"/>
        <v>6.9139750712179344</v>
      </c>
      <c r="R203" s="43"/>
      <c r="S203" s="82">
        <v>6.9139750712179344</v>
      </c>
      <c r="T203" s="21"/>
      <c r="U203" s="10">
        <v>6</v>
      </c>
      <c r="V203" s="10" t="s">
        <v>152</v>
      </c>
      <c r="W203" s="105">
        <f>_xll.HumidairTdbRHPsi(I203, J203,N203,V203)</f>
        <v>8.4922118255280452</v>
      </c>
      <c r="X203" s="106">
        <v>8.4922118255280452</v>
      </c>
      <c r="Y203" s="21"/>
      <c r="Z203" s="22">
        <v>6</v>
      </c>
      <c r="AA203" s="121" t="s">
        <v>153</v>
      </c>
      <c r="AB203" s="105">
        <f>_xll.HumidairTdbRHPsi(I203,J203,N203,AA203)</f>
        <v>33.585248350716427</v>
      </c>
      <c r="AC203" s="108">
        <f t="shared" si="46"/>
        <v>70.585248350716427</v>
      </c>
      <c r="AD203" s="107">
        <v>70.585248350716427</v>
      </c>
      <c r="AF203" s="10" t="s">
        <v>154</v>
      </c>
      <c r="AG203" s="105">
        <f>_xll.HumidairTdbRHPsi(I203,J203,N203,AF203)</f>
        <v>16.095754500899975</v>
      </c>
      <c r="AH203" s="108">
        <f t="shared" si="47"/>
        <v>53.095754500899972</v>
      </c>
      <c r="AI203" s="107">
        <v>53.095754500899972</v>
      </c>
      <c r="AK203" s="10" t="s">
        <v>158</v>
      </c>
      <c r="AL203" s="113">
        <f>_xll.HumidairTdbRHPsi(I203,J203,N203,AK203)</f>
        <v>0.81903491822829566</v>
      </c>
      <c r="AM203" s="119">
        <v>0.81903491822829566</v>
      </c>
    </row>
    <row r="204" spans="1:39" x14ac:dyDescent="0.25">
      <c r="A204">
        <v>7</v>
      </c>
      <c r="B204" s="1" t="s">
        <v>32</v>
      </c>
      <c r="C204" s="9" t="s">
        <v>33</v>
      </c>
      <c r="D204" s="9"/>
      <c r="E204" s="10" t="s">
        <v>34</v>
      </c>
      <c r="F204" s="11" t="s">
        <v>35</v>
      </c>
      <c r="G204" s="45">
        <v>44490</v>
      </c>
      <c r="H204" s="41">
        <v>0.85763888888888884</v>
      </c>
      <c r="I204" s="40">
        <v>14</v>
      </c>
      <c r="J204" s="40">
        <v>97</v>
      </c>
      <c r="K204" s="40" t="s">
        <v>85</v>
      </c>
      <c r="L204" s="10">
        <v>126</v>
      </c>
      <c r="M204" s="65">
        <f t="shared" si="44"/>
        <v>99820.46987859541</v>
      </c>
      <c r="N204" s="10">
        <f t="shared" si="43"/>
        <v>0.99820469878595408</v>
      </c>
      <c r="O204" s="10" t="s">
        <v>15</v>
      </c>
      <c r="P204" s="10">
        <f>_xll.HumidairTdbRHPsi(I204,J204,N204,O204)</f>
        <v>9.8541190840600954E-3</v>
      </c>
      <c r="Q204" s="67">
        <f t="shared" si="45"/>
        <v>9.8541190840600947</v>
      </c>
      <c r="R204" s="43"/>
      <c r="S204" s="82">
        <v>9.8541190840600947</v>
      </c>
      <c r="T204" s="21"/>
      <c r="U204" s="10">
        <v>7</v>
      </c>
      <c r="V204" s="10" t="s">
        <v>152</v>
      </c>
      <c r="W204" s="105">
        <f>_xll.HumidairTdbRHPsi(I204, J204,N204,V204)</f>
        <v>13.53170137274418</v>
      </c>
      <c r="X204" s="106">
        <v>13.53170137274418</v>
      </c>
      <c r="Y204" s="21"/>
      <c r="Z204" s="22">
        <v>7</v>
      </c>
      <c r="AA204" s="121" t="s">
        <v>153</v>
      </c>
      <c r="AB204" s="105">
        <f>_xll.HumidairTdbRHPsi(I204,J204,N204,AA204)</f>
        <v>38.974973252367029</v>
      </c>
      <c r="AC204" s="108">
        <f t="shared" si="46"/>
        <v>75.974973252367022</v>
      </c>
      <c r="AD204" s="107">
        <v>75.974973252367022</v>
      </c>
      <c r="AF204" s="10" t="s">
        <v>154</v>
      </c>
      <c r="AG204" s="105">
        <f>_xll.HumidairTdbRHPsi(I204,J204,N204,AF204)</f>
        <v>14.087178935387083</v>
      </c>
      <c r="AH204" s="108">
        <f t="shared" si="47"/>
        <v>51.087178935387087</v>
      </c>
      <c r="AI204" s="107">
        <v>51.087178935387087</v>
      </c>
      <c r="AK204" s="10" t="s">
        <v>158</v>
      </c>
      <c r="AL204" s="113">
        <f>_xll.HumidairTdbRHPsi(I204,J204,N204,AK204)</f>
        <v>0.82542105709077629</v>
      </c>
      <c r="AM204" s="119">
        <v>0.82542105709077629</v>
      </c>
    </row>
    <row r="205" spans="1:39" x14ac:dyDescent="0.25">
      <c r="A205">
        <v>8</v>
      </c>
      <c r="C205" s="9" t="s">
        <v>36</v>
      </c>
      <c r="D205" s="9"/>
      <c r="E205" s="10" t="s">
        <v>37</v>
      </c>
      <c r="F205" s="11" t="s">
        <v>38</v>
      </c>
      <c r="G205" s="45">
        <v>44491</v>
      </c>
      <c r="H205" s="41">
        <v>0.10694444444444444</v>
      </c>
      <c r="I205" s="40">
        <v>-1</v>
      </c>
      <c r="J205" s="40">
        <v>85</v>
      </c>
      <c r="K205" s="40" t="s">
        <v>88</v>
      </c>
      <c r="L205" s="10">
        <v>143</v>
      </c>
      <c r="M205" s="65">
        <f t="shared" si="44"/>
        <v>99618.87034335341</v>
      </c>
      <c r="N205" s="10">
        <f t="shared" si="43"/>
        <v>0.99618870343353405</v>
      </c>
      <c r="O205" s="10" t="s">
        <v>15</v>
      </c>
      <c r="P205" s="10">
        <f>_xll.HumidairTdbRHPsi(I205,J205,N205,O205)</f>
        <v>3.0125173053133342E-3</v>
      </c>
      <c r="Q205" s="67">
        <f t="shared" si="45"/>
        <v>3.0125173053133341</v>
      </c>
      <c r="R205" s="43"/>
      <c r="S205" s="82">
        <v>3.0125173053133341</v>
      </c>
      <c r="T205" s="21"/>
      <c r="U205" s="10">
        <v>8</v>
      </c>
      <c r="V205" s="10" t="s">
        <v>152</v>
      </c>
      <c r="W205" s="105">
        <f>_xll.HumidairTdbRHPsi(I205, J205,N205,V205)</f>
        <v>-2.9450254529300537</v>
      </c>
      <c r="X205" s="106">
        <v>-2.9450254529300537</v>
      </c>
      <c r="Y205" s="21"/>
      <c r="Z205" s="22">
        <v>8</v>
      </c>
      <c r="AA205" s="121" t="s">
        <v>153</v>
      </c>
      <c r="AB205" s="105">
        <f>_xll.HumidairTdbRHPsi(I205,J205,N205,AA205)</f>
        <v>6.5244395848458367</v>
      </c>
      <c r="AC205" s="108">
        <f t="shared" si="46"/>
        <v>43.524439584845837</v>
      </c>
      <c r="AD205" s="107">
        <v>43.524439584845837</v>
      </c>
      <c r="AF205" s="10" t="s">
        <v>154</v>
      </c>
      <c r="AG205" s="105">
        <f>_xll.HumidairTdbRHPsi(I205,J205,N205,AF205)</f>
        <v>-1.0010604307445368</v>
      </c>
      <c r="AH205" s="108">
        <f t="shared" si="47"/>
        <v>35.998939569255462</v>
      </c>
      <c r="AI205" s="107">
        <v>35.998939569255462</v>
      </c>
      <c r="AK205" s="10" t="s">
        <v>158</v>
      </c>
      <c r="AL205" s="113">
        <f>_xll.HumidairTdbRHPsi(I205,J205,N205,AK205)</f>
        <v>0.78374876352332901</v>
      </c>
      <c r="AM205" s="119">
        <v>0.78374876352332901</v>
      </c>
    </row>
    <row r="206" spans="1:39" x14ac:dyDescent="0.25">
      <c r="A206">
        <v>9</v>
      </c>
      <c r="C206" s="94" t="s">
        <v>39</v>
      </c>
      <c r="D206" s="94"/>
      <c r="E206" s="10" t="s">
        <v>40</v>
      </c>
      <c r="F206" s="11" t="s">
        <v>41</v>
      </c>
      <c r="G206" s="45">
        <v>44490</v>
      </c>
      <c r="H206" s="41">
        <v>0.59861111111111109</v>
      </c>
      <c r="I206" s="40">
        <v>10</v>
      </c>
      <c r="J206" s="40">
        <v>94</v>
      </c>
      <c r="K206" s="40" t="s">
        <v>85</v>
      </c>
      <c r="L206" s="10">
        <v>62</v>
      </c>
      <c r="M206" s="65">
        <f t="shared" si="44"/>
        <v>100582.39802554256</v>
      </c>
      <c r="N206" s="10">
        <f t="shared" si="43"/>
        <v>1.0058239802554256</v>
      </c>
      <c r="O206" s="10" t="s">
        <v>15</v>
      </c>
      <c r="P206" s="10">
        <f>_xll.HumidairTdbRHPsi(I206,J206,N206,O206)</f>
        <v>7.2495308359470162E-3</v>
      </c>
      <c r="Q206" s="67">
        <f t="shared" si="45"/>
        <v>7.2495308359470165</v>
      </c>
      <c r="R206" s="43"/>
      <c r="S206" s="82">
        <v>7.2495308359470165</v>
      </c>
      <c r="T206" s="21"/>
      <c r="U206" s="10">
        <v>9</v>
      </c>
      <c r="V206" s="10" t="s">
        <v>152</v>
      </c>
      <c r="W206" s="105">
        <f>_xll.HumidairTdbRHPsi(I206, J206,N206,V206)</f>
        <v>9.0799330487972156</v>
      </c>
      <c r="X206" s="106">
        <v>9.0799330487972156</v>
      </c>
      <c r="Y206" s="21"/>
      <c r="Z206" s="22">
        <v>9</v>
      </c>
      <c r="AA206" s="121" t="s">
        <v>153</v>
      </c>
      <c r="AB206" s="105">
        <f>_xll.HumidairTdbRHPsi(I206,J206,N206,AA206)</f>
        <v>28.317541293177474</v>
      </c>
      <c r="AC206" s="108">
        <f t="shared" si="46"/>
        <v>65.31754129317747</v>
      </c>
      <c r="AD206" s="107">
        <v>65.31754129317747</v>
      </c>
      <c r="AF206" s="10" t="s">
        <v>154</v>
      </c>
      <c r="AG206" s="105">
        <f>_xll.HumidairTdbRHPsi(I206,J206,N206,AF206)</f>
        <v>10.061080003862003</v>
      </c>
      <c r="AH206" s="108">
        <f t="shared" si="47"/>
        <v>47.061080003862003</v>
      </c>
      <c r="AI206" s="107">
        <v>47.061080003862003</v>
      </c>
      <c r="AK206" s="10" t="s">
        <v>158</v>
      </c>
      <c r="AL206" s="113">
        <f>_xll.HumidairTdbRHPsi(I206,J206,N206,AK206)</f>
        <v>0.80771949030695123</v>
      </c>
      <c r="AM206" s="119">
        <v>0.80771949030695123</v>
      </c>
    </row>
    <row r="207" spans="1:39" x14ac:dyDescent="0.25">
      <c r="A207" s="5">
        <v>10</v>
      </c>
      <c r="B207" s="15"/>
      <c r="C207" s="13" t="s">
        <v>42</v>
      </c>
      <c r="D207" s="13"/>
      <c r="E207" s="14" t="s">
        <v>43</v>
      </c>
      <c r="F207" s="8" t="s">
        <v>44</v>
      </c>
      <c r="G207" s="45">
        <v>44490</v>
      </c>
      <c r="H207" s="41">
        <v>0.56041666666666667</v>
      </c>
      <c r="I207" s="40">
        <v>8</v>
      </c>
      <c r="J207" s="40">
        <v>57</v>
      </c>
      <c r="K207" s="40" t="s">
        <v>86</v>
      </c>
      <c r="L207" s="10">
        <v>255</v>
      </c>
      <c r="M207" s="65">
        <f t="shared" si="44"/>
        <v>98298.910193542106</v>
      </c>
      <c r="N207" s="10">
        <f t="shared" si="43"/>
        <v>0.98298910193542111</v>
      </c>
      <c r="O207" s="10" t="s">
        <v>15</v>
      </c>
      <c r="P207" s="10">
        <f>_xll.HumidairTdbRHPsi(I207,J207,N207,O207)</f>
        <v>3.9085931073245582E-3</v>
      </c>
      <c r="Q207" s="67">
        <f t="shared" si="45"/>
        <v>3.9085931073245583</v>
      </c>
      <c r="R207" s="43"/>
      <c r="S207" s="82">
        <v>3.9085931073245583</v>
      </c>
      <c r="T207" s="21"/>
      <c r="U207" s="10">
        <v>10</v>
      </c>
      <c r="V207" s="10" t="s">
        <v>152</v>
      </c>
      <c r="W207" s="105">
        <f>_xll.HumidairTdbRHPsi(I207, J207,N207,V207)</f>
        <v>7.1474790967158697E-3</v>
      </c>
      <c r="X207" s="106">
        <v>7.1474790967158697E-3</v>
      </c>
      <c r="Y207" s="21"/>
      <c r="Z207" s="22">
        <v>10</v>
      </c>
      <c r="AA207" s="121" t="s">
        <v>153</v>
      </c>
      <c r="AB207" s="105">
        <f>_xll.HumidairTdbRHPsi(I207,J207,N207,AA207)</f>
        <v>17.884655014554784</v>
      </c>
      <c r="AC207" s="108">
        <f t="shared" si="46"/>
        <v>54.884655014554781</v>
      </c>
      <c r="AD207" s="107">
        <v>54.884655014554781</v>
      </c>
      <c r="AF207" s="10" t="s">
        <v>154</v>
      </c>
      <c r="AG207" s="105">
        <f>_xll.HumidairTdbRHPsi(I207,J207,N207,AF207)</f>
        <v>8.0550839131600522</v>
      </c>
      <c r="AH207" s="108">
        <f t="shared" si="47"/>
        <v>45.055083913160054</v>
      </c>
      <c r="AI207" s="107">
        <v>45.055083913160054</v>
      </c>
      <c r="AK207" s="10" t="s">
        <v>158</v>
      </c>
      <c r="AL207" s="113">
        <f>_xll.HumidairTdbRHPsi(I207,J207,N207,AK207)</f>
        <v>0.82063527835145289</v>
      </c>
      <c r="AM207" s="119">
        <v>0.82063527835145289</v>
      </c>
    </row>
    <row r="208" spans="1:39" x14ac:dyDescent="0.25">
      <c r="A208">
        <v>11</v>
      </c>
      <c r="C208" s="9" t="s">
        <v>77</v>
      </c>
      <c r="D208" s="9"/>
      <c r="E208" s="10" t="s">
        <v>78</v>
      </c>
      <c r="F208" s="11" t="s">
        <v>79</v>
      </c>
      <c r="G208" s="45">
        <v>44490</v>
      </c>
      <c r="H208" s="46">
        <v>0.77222222222222225</v>
      </c>
      <c r="I208" s="40">
        <v>28</v>
      </c>
      <c r="J208" s="40">
        <v>26</v>
      </c>
      <c r="K208" s="40" t="s">
        <v>128</v>
      </c>
      <c r="L208" s="10">
        <v>138</v>
      </c>
      <c r="M208" s="65">
        <f>+((101325*(1-(2.25577*10^-5)*(L208))^5.25588))</f>
        <v>99678.130068961269</v>
      </c>
      <c r="N208" s="10">
        <f t="shared" si="43"/>
        <v>0.99678130068961268</v>
      </c>
      <c r="O208" s="10" t="s">
        <v>15</v>
      </c>
      <c r="P208" s="10">
        <f>_xll.HumidairTdbRHPsi(I208,J208,N208,O208)</f>
        <v>6.2238444296344947E-3</v>
      </c>
      <c r="Q208" s="67">
        <f>+P208*1000</f>
        <v>6.2238444296344948</v>
      </c>
      <c r="R208" s="43"/>
      <c r="S208" s="82">
        <v>6.2238444296344948</v>
      </c>
      <c r="T208" s="21"/>
      <c r="U208" s="10">
        <v>11</v>
      </c>
      <c r="V208" s="10" t="s">
        <v>152</v>
      </c>
      <c r="W208" s="105">
        <f>_xll.HumidairTdbRHPsi(I208, J208,N208,V208)</f>
        <v>6.732810516759173</v>
      </c>
      <c r="X208" s="106">
        <v>6.732810516759173</v>
      </c>
      <c r="Y208" s="21"/>
      <c r="Z208" s="22">
        <v>11</v>
      </c>
      <c r="AA208" s="121" t="s">
        <v>153</v>
      </c>
      <c r="AB208" s="105">
        <f>_xll.HumidairTdbRHPsi(I208,J208,N208,AA208)</f>
        <v>44.059920105415699</v>
      </c>
      <c r="AC208" s="108">
        <f t="shared" si="46"/>
        <v>81.059920105415699</v>
      </c>
      <c r="AD208" s="107">
        <v>81.059920105415699</v>
      </c>
      <c r="AF208" s="10" t="s">
        <v>154</v>
      </c>
      <c r="AG208" s="105">
        <f>_xll.HumidairTdbRHPsi(I208,J208,N208,AF208)</f>
        <v>28.175560820631969</v>
      </c>
      <c r="AH208" s="108">
        <f t="shared" si="47"/>
        <v>65.175560820631972</v>
      </c>
      <c r="AI208" s="107">
        <v>65.175560820631972</v>
      </c>
      <c r="AK208" s="10" t="s">
        <v>158</v>
      </c>
      <c r="AL208" s="113">
        <f>_xll.HumidairTdbRHPsi(I208,J208,N208,AK208)</f>
        <v>0.86701700017831085</v>
      </c>
      <c r="AM208" s="119">
        <v>0.86701700017831085</v>
      </c>
    </row>
    <row r="209" spans="1:39" x14ac:dyDescent="0.25">
      <c r="A209">
        <v>12</v>
      </c>
      <c r="B209" s="1" t="s">
        <v>48</v>
      </c>
      <c r="C209" s="9" t="s">
        <v>45</v>
      </c>
      <c r="D209" s="9"/>
      <c r="E209" s="10" t="s">
        <v>46</v>
      </c>
      <c r="F209" s="11" t="s">
        <v>47</v>
      </c>
      <c r="G209" s="45">
        <v>44490</v>
      </c>
      <c r="H209" s="41">
        <v>0.81180555555555556</v>
      </c>
      <c r="I209" s="40">
        <v>27</v>
      </c>
      <c r="J209" s="40">
        <v>88</v>
      </c>
      <c r="K209" s="40" t="s">
        <v>87</v>
      </c>
      <c r="L209" s="10">
        <v>30</v>
      </c>
      <c r="M209" s="65">
        <f>+((101325*(1-(2.25577*10^-5)*(L209))^5.25588))</f>
        <v>100965.12412724759</v>
      </c>
      <c r="N209" s="10">
        <f t="shared" si="43"/>
        <v>1.0096512412724759</v>
      </c>
      <c r="O209" s="10" t="s">
        <v>15</v>
      </c>
      <c r="P209" s="10">
        <f>_xll.HumidairTdbRHPsi(I209,J209,N209,O209)</f>
        <v>2.0046876204926897E-2</v>
      </c>
      <c r="Q209" s="67">
        <f>+P209*1000</f>
        <v>20.046876204926896</v>
      </c>
      <c r="R209" s="43"/>
      <c r="S209" s="82">
        <v>20.046876204926896</v>
      </c>
      <c r="T209" s="21"/>
      <c r="U209" s="10">
        <v>12</v>
      </c>
      <c r="V209" s="10" t="s">
        <v>152</v>
      </c>
      <c r="W209" s="105">
        <f>_xll.HumidairTdbRHPsi(I209, J209,N209,V209)</f>
        <v>24.841722175667996</v>
      </c>
      <c r="X209" s="106">
        <v>24.841722175667996</v>
      </c>
      <c r="Y209" s="21"/>
      <c r="Z209" s="22">
        <v>12</v>
      </c>
      <c r="AA209" s="121" t="s">
        <v>153</v>
      </c>
      <c r="AB209" s="105">
        <f>_xll.HumidairTdbRHPsi(I209,J209,N209,AA209)</f>
        <v>78.275112955434622</v>
      </c>
      <c r="AC209" s="108">
        <f t="shared" si="46"/>
        <v>115.27511295543462</v>
      </c>
      <c r="AD209" s="107">
        <v>115.27511295543462</v>
      </c>
      <c r="AF209" s="10" t="s">
        <v>154</v>
      </c>
      <c r="AG209" s="105">
        <f>_xll.HumidairTdbRHPsi(I209,J209,N209,AF209)</f>
        <v>27.166135458840738</v>
      </c>
      <c r="AH209" s="108">
        <f t="shared" si="47"/>
        <v>64.166135458840742</v>
      </c>
      <c r="AI209" s="107">
        <v>64.166135458840742</v>
      </c>
      <c r="AK209" s="10" t="s">
        <v>158</v>
      </c>
      <c r="AL209" s="113">
        <f>_xll.HumidairTdbRHPsi(I209,J209,N209,AK209)</f>
        <v>0.85311232746273591</v>
      </c>
      <c r="AM209" s="119">
        <v>0.85311232746273591</v>
      </c>
    </row>
    <row r="210" spans="1:39" x14ac:dyDescent="0.25">
      <c r="A210">
        <v>13</v>
      </c>
      <c r="C210" s="53" t="s">
        <v>49</v>
      </c>
      <c r="D210" s="53"/>
      <c r="E210" s="38" t="s">
        <v>50</v>
      </c>
      <c r="F210" s="29" t="s">
        <v>51</v>
      </c>
      <c r="G210" s="45">
        <v>44491</v>
      </c>
      <c r="H210" s="41">
        <v>0.10625</v>
      </c>
      <c r="I210" s="40">
        <v>26</v>
      </c>
      <c r="J210" s="40">
        <v>90</v>
      </c>
      <c r="K210" s="40" t="s">
        <v>85</v>
      </c>
      <c r="L210" s="10">
        <v>3</v>
      </c>
      <c r="M210" s="65">
        <f>+((101325*(1-(2.25577*10^-5)*(L210))^5.25588))</f>
        <v>101288.96574192833</v>
      </c>
      <c r="N210" s="10">
        <f t="shared" si="43"/>
        <v>1.0128896574192834</v>
      </c>
      <c r="O210" s="10" t="s">
        <v>15</v>
      </c>
      <c r="P210" s="10">
        <f>_xll.HumidairTdbRHPsi(I210,J210,N210,O210)</f>
        <v>1.9242657109315747E-2</v>
      </c>
      <c r="Q210" s="67">
        <f>+P210*1000</f>
        <v>19.242657109315747</v>
      </c>
      <c r="R210" s="43"/>
      <c r="S210" s="82">
        <v>19.242657109315747</v>
      </c>
      <c r="T210" s="21"/>
      <c r="U210" s="10">
        <v>13</v>
      </c>
      <c r="V210" s="10" t="s">
        <v>152</v>
      </c>
      <c r="W210" s="105">
        <f>_xll.HumidairTdbRHPsi(I210, J210,N210,V210)</f>
        <v>24.231937171916343</v>
      </c>
      <c r="X210" s="106">
        <v>24.231937171916343</v>
      </c>
      <c r="Y210" s="21"/>
      <c r="Z210" s="22">
        <v>13</v>
      </c>
      <c r="AA210" s="121" t="s">
        <v>153</v>
      </c>
      <c r="AB210" s="105">
        <f>_xll.HumidairTdbRHPsi(I210,J210,N210,AA210)</f>
        <v>75.181914771440731</v>
      </c>
      <c r="AC210" s="108">
        <f t="shared" si="46"/>
        <v>112.18191477144073</v>
      </c>
      <c r="AD210" s="107">
        <v>112.18191477144073</v>
      </c>
      <c r="AF210" s="10" t="s">
        <v>154</v>
      </c>
      <c r="AG210" s="105">
        <f>_xll.HumidairTdbRHPsi(I210,J210,N210,AF210)</f>
        <v>26.158907649455458</v>
      </c>
      <c r="AH210" s="108">
        <f t="shared" si="47"/>
        <v>63.158907649455458</v>
      </c>
      <c r="AI210" s="107">
        <v>63.158907649455458</v>
      </c>
      <c r="AK210" s="10" t="s">
        <v>158</v>
      </c>
      <c r="AL210" s="113">
        <f>_xll.HumidairTdbRHPsi(I210,J210,N210,AK210)</f>
        <v>0.84754317269065793</v>
      </c>
      <c r="AM210" s="119">
        <v>0.84754317269065793</v>
      </c>
    </row>
    <row r="211" spans="1:39" x14ac:dyDescent="0.25">
      <c r="A211" s="5">
        <v>14</v>
      </c>
      <c r="B211" s="15"/>
      <c r="C211" s="9" t="s">
        <v>186</v>
      </c>
      <c r="D211" s="9"/>
      <c r="E211" s="10" t="s">
        <v>83</v>
      </c>
      <c r="F211" s="4" t="s">
        <v>84</v>
      </c>
      <c r="G211" s="45">
        <v>44490</v>
      </c>
      <c r="H211" s="41">
        <v>0.8979166666666667</v>
      </c>
      <c r="I211" s="40">
        <v>27</v>
      </c>
      <c r="J211" s="40">
        <v>79</v>
      </c>
      <c r="K211" s="40" t="s">
        <v>75</v>
      </c>
      <c r="L211" s="10">
        <v>61</v>
      </c>
      <c r="M211" s="65">
        <f>+((101325*(1-(2.25577*10^-5)*(L211))^5.25588))</f>
        <v>100594.34040699142</v>
      </c>
      <c r="N211" s="10">
        <f t="shared" si="43"/>
        <v>1.0059434040699142</v>
      </c>
      <c r="O211" s="10" t="s">
        <v>15</v>
      </c>
      <c r="P211" s="10">
        <f>_xll.HumidairTdbRHPsi(I211,J211,N211,O211)</f>
        <v>1.8005336486330074E-2</v>
      </c>
      <c r="Q211" s="67">
        <f>+P211*1000</f>
        <v>18.005336486330073</v>
      </c>
      <c r="R211" s="43"/>
      <c r="S211" s="82">
        <v>18.005336486330073</v>
      </c>
      <c r="T211" s="21"/>
      <c r="U211" s="10">
        <v>14</v>
      </c>
      <c r="V211" s="10" t="s">
        <v>152</v>
      </c>
      <c r="W211" s="105">
        <f>_xll.HumidairTdbRHPsi(I211, J211,N211,V211)</f>
        <v>23.047266436020323</v>
      </c>
      <c r="X211" s="106">
        <v>23.047266436020323</v>
      </c>
      <c r="Y211" s="21"/>
      <c r="Z211" s="22">
        <v>14</v>
      </c>
      <c r="AA211" s="121" t="s">
        <v>153</v>
      </c>
      <c r="AB211" s="105">
        <f>_xll.HumidairTdbRHPsi(I211,J211,N211,AA211)</f>
        <v>73.073355060273485</v>
      </c>
      <c r="AC211" s="108">
        <f t="shared" si="46"/>
        <v>110.07335506027349</v>
      </c>
      <c r="AD211" s="107">
        <v>110.07335506027349</v>
      </c>
      <c r="AF211" s="10" t="s">
        <v>154</v>
      </c>
      <c r="AG211" s="105">
        <f>_xll.HumidairTdbRHPsi(I211,J211,N211,AF211)</f>
        <v>27.16697782624977</v>
      </c>
      <c r="AH211" s="108">
        <f t="shared" si="47"/>
        <v>64.166977826249763</v>
      </c>
      <c r="AI211" s="107">
        <v>64.166977826249763</v>
      </c>
      <c r="AK211" s="10" t="s">
        <v>158</v>
      </c>
      <c r="AL211" s="113">
        <f>_xll.HumidairTdbRHPsi(I211,J211,N211,AK211)</f>
        <v>0.85625774690266143</v>
      </c>
      <c r="AM211" s="119">
        <v>0.85625774690266143</v>
      </c>
    </row>
    <row r="212" spans="1:39" x14ac:dyDescent="0.25">
      <c r="A212">
        <v>15</v>
      </c>
      <c r="C212" s="9" t="s">
        <v>52</v>
      </c>
      <c r="D212" s="9"/>
      <c r="E212" s="10" t="s">
        <v>53</v>
      </c>
      <c r="F212" s="4" t="s">
        <v>54</v>
      </c>
      <c r="G212" s="45">
        <v>44490</v>
      </c>
      <c r="H212" s="41">
        <v>0.64444444444444449</v>
      </c>
      <c r="I212" s="40">
        <v>22</v>
      </c>
      <c r="J212" s="40">
        <v>40</v>
      </c>
      <c r="K212" s="40" t="s">
        <v>90</v>
      </c>
      <c r="L212" s="10">
        <v>533</v>
      </c>
      <c r="M212" s="65">
        <f t="shared" ref="M212:M217" si="48">+((101325*(1-(2.25577*10^-5)*(L212))^5.25588))</f>
        <v>95083.68775760736</v>
      </c>
      <c r="N212" s="10">
        <f t="shared" si="43"/>
        <v>0.9508368775760736</v>
      </c>
      <c r="O212" s="10" t="s">
        <v>15</v>
      </c>
      <c r="P212" s="10">
        <f>_xll.HumidairTdbRHPsi(I212,J212,N212,O212)</f>
        <v>7.0258834746559458E-3</v>
      </c>
      <c r="Q212" s="67">
        <f t="shared" ref="Q212:Q217" si="49">+P212*1000</f>
        <v>7.025883474655946</v>
      </c>
      <c r="R212" s="43"/>
      <c r="S212" s="82">
        <v>7.025883474655946</v>
      </c>
      <c r="T212" s="21"/>
      <c r="U212" s="10">
        <v>15</v>
      </c>
      <c r="V212" s="10" t="s">
        <v>152</v>
      </c>
      <c r="W212" s="105">
        <f>_xll.HumidairTdbRHPsi(I212, J212,N212,V212)</f>
        <v>7.7972372443556992</v>
      </c>
      <c r="X212" s="106">
        <v>7.7972372443556992</v>
      </c>
      <c r="Y212" s="21"/>
      <c r="Z212" s="22">
        <v>15</v>
      </c>
      <c r="AA212" s="121" t="s">
        <v>153</v>
      </c>
      <c r="AB212" s="105">
        <f>_xll.HumidairTdbRHPsi(I212,J212,N212,AA212)</f>
        <v>40.000153164521606</v>
      </c>
      <c r="AC212" s="108">
        <f t="shared" si="46"/>
        <v>77.000153164521606</v>
      </c>
      <c r="AD212" s="107">
        <v>77.000153164521606</v>
      </c>
      <c r="AF212" s="10" t="s">
        <v>154</v>
      </c>
      <c r="AG212" s="105">
        <f>_xll.HumidairTdbRHPsi(I212,J212,N212,AF212)</f>
        <v>22.147903191230597</v>
      </c>
      <c r="AH212" s="108">
        <f t="shared" si="47"/>
        <v>59.147903191230597</v>
      </c>
      <c r="AI212" s="107">
        <v>59.147903191230597</v>
      </c>
      <c r="AK212" s="10" t="s">
        <v>158</v>
      </c>
      <c r="AL212" s="113">
        <f>_xll.HumidairTdbRHPsi(I212,J212,N212,AK212)</f>
        <v>0.89076784051542501</v>
      </c>
      <c r="AM212" s="119">
        <v>0.89076784051542501</v>
      </c>
    </row>
    <row r="213" spans="1:39" x14ac:dyDescent="0.25">
      <c r="A213">
        <v>16</v>
      </c>
      <c r="C213" s="9" t="s">
        <v>55</v>
      </c>
      <c r="D213" s="9"/>
      <c r="E213" s="10" t="s">
        <v>56</v>
      </c>
      <c r="F213" s="11" t="s">
        <v>57</v>
      </c>
      <c r="G213" s="45">
        <v>44490</v>
      </c>
      <c r="H213" s="41">
        <v>0.8520833333333333</v>
      </c>
      <c r="I213" s="40">
        <v>18</v>
      </c>
      <c r="J213" s="40">
        <v>87</v>
      </c>
      <c r="K213" s="40" t="s">
        <v>87</v>
      </c>
      <c r="L213" s="10">
        <v>61</v>
      </c>
      <c r="M213" s="65">
        <f t="shared" si="48"/>
        <v>100594.34040699142</v>
      </c>
      <c r="N213" s="10">
        <f t="shared" si="43"/>
        <v>1.0059434040699142</v>
      </c>
      <c r="O213" s="10" t="s">
        <v>15</v>
      </c>
      <c r="P213" s="10">
        <f>_xll.HumidairTdbRHPsi(I213,J213,N213,O213)</f>
        <v>1.1352428587474279E-2</v>
      </c>
      <c r="Q213" s="67">
        <f t="shared" si="49"/>
        <v>11.352428587474279</v>
      </c>
      <c r="R213" s="43"/>
      <c r="S213" s="82">
        <v>11.352428587474279</v>
      </c>
      <c r="T213" s="21"/>
      <c r="U213" s="10">
        <v>16</v>
      </c>
      <c r="V213" s="10" t="s">
        <v>152</v>
      </c>
      <c r="W213" s="105">
        <f>_xll.HumidairTdbRHPsi(I213, J213,N213,V213)</f>
        <v>15.805814246659224</v>
      </c>
      <c r="X213" s="106">
        <v>15.805814246659224</v>
      </c>
      <c r="Y213" s="21"/>
      <c r="Z213" s="22">
        <v>16</v>
      </c>
      <c r="AA213" s="121" t="s">
        <v>153</v>
      </c>
      <c r="AB213" s="105">
        <f>_xll.HumidairTdbRHPsi(I213,J213,N213,AA213)</f>
        <v>46.865959307756192</v>
      </c>
      <c r="AC213" s="108">
        <f t="shared" si="46"/>
        <v>83.865959307756185</v>
      </c>
      <c r="AD213" s="107">
        <v>83.865959307756185</v>
      </c>
      <c r="AF213" s="10" t="s">
        <v>154</v>
      </c>
      <c r="AG213" s="105">
        <f>_xll.HumidairTdbRHPsi(I213,J213,N213,AF213)</f>
        <v>18.109851765260689</v>
      </c>
      <c r="AH213" s="108">
        <f t="shared" si="47"/>
        <v>55.109851765260686</v>
      </c>
      <c r="AI213" s="107">
        <v>55.109851765260686</v>
      </c>
      <c r="AK213" s="10" t="s">
        <v>158</v>
      </c>
      <c r="AL213" s="113">
        <f>_xll.HumidairTdbRHPsi(I213,J213,N213,AK213)</f>
        <v>0.83051242559116023</v>
      </c>
      <c r="AM213" s="119">
        <v>0.83051242559116023</v>
      </c>
    </row>
    <row r="214" spans="1:39" x14ac:dyDescent="0.25">
      <c r="A214">
        <v>17</v>
      </c>
      <c r="B214" s="1" t="s">
        <v>58</v>
      </c>
      <c r="C214" s="54" t="s">
        <v>59</v>
      </c>
      <c r="D214" s="54"/>
      <c r="E214" s="22" t="s">
        <v>60</v>
      </c>
      <c r="F214" s="4" t="s">
        <v>61</v>
      </c>
      <c r="G214" s="45">
        <v>44491</v>
      </c>
      <c r="H214" s="41">
        <v>0.22569444444444445</v>
      </c>
      <c r="I214" s="40">
        <v>16</v>
      </c>
      <c r="J214" s="40">
        <v>75</v>
      </c>
      <c r="K214" s="48" t="s">
        <v>85</v>
      </c>
      <c r="L214" s="10">
        <v>9</v>
      </c>
      <c r="M214" s="65">
        <f t="shared" si="48"/>
        <v>101216.9283556498</v>
      </c>
      <c r="N214" s="10">
        <f t="shared" si="43"/>
        <v>1.0121692835564979</v>
      </c>
      <c r="O214" s="10" t="s">
        <v>15</v>
      </c>
      <c r="P214" s="10">
        <f>_xll.HumidairTdbRHPsi(I214,J214,N214,O214)</f>
        <v>8.5296839204495253E-3</v>
      </c>
      <c r="Q214" s="67">
        <f t="shared" si="49"/>
        <v>8.5296839204495249</v>
      </c>
      <c r="R214" s="43"/>
      <c r="S214" s="82">
        <v>8.5296839204495249</v>
      </c>
      <c r="T214" s="21"/>
      <c r="U214" s="10">
        <v>17</v>
      </c>
      <c r="V214" s="10" t="s">
        <v>152</v>
      </c>
      <c r="W214" s="105">
        <f>_xll.HumidairTdbRHPsi(I214, J214,N214,V214)</f>
        <v>11.576506800746017</v>
      </c>
      <c r="X214" s="106">
        <v>11.576506800746017</v>
      </c>
      <c r="Y214" s="21"/>
      <c r="Z214" s="22">
        <v>17</v>
      </c>
      <c r="AA214" s="121" t="s">
        <v>153</v>
      </c>
      <c r="AB214" s="105">
        <f>_xll.HumidairTdbRHPsi(I214,J214,N214,AA214)</f>
        <v>37.671506104927211</v>
      </c>
      <c r="AC214" s="108">
        <f t="shared" si="46"/>
        <v>74.671506104927204</v>
      </c>
      <c r="AD214" s="107">
        <v>74.671506104927204</v>
      </c>
      <c r="AF214" s="10" t="s">
        <v>154</v>
      </c>
      <c r="AG214" s="105">
        <f>_xll.HumidairTdbRHPsi(I214,J214,N214,AF214)</f>
        <v>16.095961421506534</v>
      </c>
      <c r="AH214" s="108">
        <f t="shared" si="47"/>
        <v>53.09596142150653</v>
      </c>
      <c r="AI214" s="107">
        <v>53.09596142150653</v>
      </c>
      <c r="AK214" s="10" t="s">
        <v>158</v>
      </c>
      <c r="AL214" s="113">
        <f>_xll.HumidairTdbRHPsi(I214,J214,N214,AK214)</f>
        <v>0.81971529020377698</v>
      </c>
      <c r="AM214" s="119">
        <v>0.81971529020377698</v>
      </c>
    </row>
    <row r="215" spans="1:39" x14ac:dyDescent="0.25">
      <c r="A215">
        <v>18</v>
      </c>
      <c r="C215" s="9" t="s">
        <v>62</v>
      </c>
      <c r="D215" s="9"/>
      <c r="E215" s="10" t="s">
        <v>63</v>
      </c>
      <c r="F215" s="11" t="s">
        <v>64</v>
      </c>
      <c r="G215" s="45">
        <v>44491</v>
      </c>
      <c r="H215" s="41">
        <v>0.31319444444444444</v>
      </c>
      <c r="I215" s="40">
        <v>7</v>
      </c>
      <c r="J215" s="40">
        <v>90</v>
      </c>
      <c r="K215" s="40" t="s">
        <v>75</v>
      </c>
      <c r="L215" s="10">
        <v>6</v>
      </c>
      <c r="M215" s="65">
        <f t="shared" si="48"/>
        <v>101252.94186124044</v>
      </c>
      <c r="N215" s="10">
        <f t="shared" si="43"/>
        <v>1.0125294186124043</v>
      </c>
      <c r="O215" s="10" t="s">
        <v>15</v>
      </c>
      <c r="P215" s="10">
        <f>_xll.HumidairTdbRHPsi(I215,J215,N215,O215)</f>
        <v>5.6113085504734973E-3</v>
      </c>
      <c r="Q215" s="67">
        <f t="shared" si="49"/>
        <v>5.6113085504734972</v>
      </c>
      <c r="R215" s="43"/>
      <c r="S215" s="82">
        <v>5.6113085504734972</v>
      </c>
      <c r="T215" s="21"/>
      <c r="U215" s="109">
        <v>18</v>
      </c>
      <c r="V215" s="10" t="s">
        <v>152</v>
      </c>
      <c r="W215" s="105">
        <f>_xll.HumidairTdbRHPsi(I215, J215,N215,V215)</f>
        <v>5.4741693426582287</v>
      </c>
      <c r="X215" s="106">
        <v>5.4741693426582287</v>
      </c>
      <c r="Y215" s="21"/>
      <c r="Z215" s="122">
        <v>18</v>
      </c>
      <c r="AA215" s="121" t="s">
        <v>153</v>
      </c>
      <c r="AB215" s="105">
        <f>_xll.HumidairTdbRHPsi(I215,J215,N215,AA215)</f>
        <v>21.141474252324148</v>
      </c>
      <c r="AC215" s="108">
        <f t="shared" si="46"/>
        <v>58.141474252324144</v>
      </c>
      <c r="AD215" s="107">
        <v>58.141474252324144</v>
      </c>
      <c r="AF215" s="10" t="s">
        <v>154</v>
      </c>
      <c r="AG215" s="105">
        <f>_xll.HumidairTdbRHPsi(I215,J215,N215,AF215)</f>
        <v>7.0414082917028322</v>
      </c>
      <c r="AH215" s="108">
        <f t="shared" si="47"/>
        <v>44.04140829170283</v>
      </c>
      <c r="AI215" s="107">
        <v>44.04140829170283</v>
      </c>
      <c r="AK215" s="10" t="s">
        <v>158</v>
      </c>
      <c r="AL215" s="113">
        <f>_xll.HumidairTdbRHPsi(I215,J215,N215,AK215)</f>
        <v>0.79383922507424054</v>
      </c>
      <c r="AM215" s="119">
        <v>0.79383922507424054</v>
      </c>
    </row>
    <row r="216" spans="1:39" x14ac:dyDescent="0.25">
      <c r="A216" s="5">
        <v>19</v>
      </c>
      <c r="B216" s="15"/>
      <c r="C216" s="54" t="s">
        <v>65</v>
      </c>
      <c r="D216" s="54"/>
      <c r="E216" s="22" t="s">
        <v>66</v>
      </c>
      <c r="F216" s="4" t="s">
        <v>67</v>
      </c>
      <c r="G216" s="45">
        <v>44490</v>
      </c>
      <c r="H216" s="41">
        <v>0.64513888888888882</v>
      </c>
      <c r="I216" s="40">
        <v>13</v>
      </c>
      <c r="J216" s="40">
        <v>34</v>
      </c>
      <c r="K216" s="40" t="s">
        <v>86</v>
      </c>
      <c r="L216" s="10">
        <v>15</v>
      </c>
      <c r="M216" s="65">
        <f t="shared" si="48"/>
        <v>101144.93246061618</v>
      </c>
      <c r="N216" s="10">
        <f t="shared" si="43"/>
        <v>1.0114493246061618</v>
      </c>
      <c r="O216" s="10" t="s">
        <v>15</v>
      </c>
      <c r="P216" s="10">
        <f>_xll.HumidairTdbRHPsi(I216,J216,N216,O216)</f>
        <v>3.1599908926377763E-3</v>
      </c>
      <c r="Q216" s="67">
        <f t="shared" si="49"/>
        <v>3.1599908926377762</v>
      </c>
      <c r="R216" s="43"/>
      <c r="S216" s="82">
        <v>3.1599908926377762</v>
      </c>
      <c r="T216" s="21"/>
      <c r="U216" s="109">
        <v>19</v>
      </c>
      <c r="V216" s="10" t="s">
        <v>152</v>
      </c>
      <c r="W216" s="105">
        <f>_xll.HumidairTdbRHPsi(I216, J216,N216,V216)</f>
        <v>-2.1978917931827482</v>
      </c>
      <c r="X216" s="106">
        <v>-2.1978917931827482</v>
      </c>
      <c r="Y216" s="21"/>
      <c r="Z216" s="122">
        <v>19</v>
      </c>
      <c r="AA216" s="121" t="s">
        <v>153</v>
      </c>
      <c r="AB216" s="105">
        <f>_xll.HumidairTdbRHPsi(I216,J216,N216,AA216)</f>
        <v>21.05439653941049</v>
      </c>
      <c r="AC216" s="108">
        <f t="shared" si="46"/>
        <v>58.05439653941049</v>
      </c>
      <c r="AD216" s="107">
        <v>58.05439653941049</v>
      </c>
      <c r="AF216" s="10" t="s">
        <v>154</v>
      </c>
      <c r="AG216" s="105">
        <f>_xll.HumidairTdbRHPsi(I216,J216,N216,AF216)</f>
        <v>13.077774177139242</v>
      </c>
      <c r="AH216" s="108">
        <f t="shared" si="47"/>
        <v>50.07777417713924</v>
      </c>
      <c r="AI216" s="107">
        <v>50.07777417713924</v>
      </c>
      <c r="AK216" s="10" t="s">
        <v>158</v>
      </c>
      <c r="AL216" s="113">
        <f>_xll.HumidairTdbRHPsi(I216,J216,N216,AK216)</f>
        <v>0.81176237757744896</v>
      </c>
      <c r="AM216" s="119">
        <v>0.81176237757744896</v>
      </c>
    </row>
    <row r="217" spans="1:39" x14ac:dyDescent="0.25">
      <c r="A217" s="5">
        <v>20</v>
      </c>
      <c r="B217" s="23" t="s">
        <v>68</v>
      </c>
      <c r="C217" s="9" t="s">
        <v>69</v>
      </c>
      <c r="D217" s="9"/>
      <c r="E217" s="10" t="s">
        <v>70</v>
      </c>
      <c r="F217" s="55" t="s">
        <v>71</v>
      </c>
      <c r="G217" s="45">
        <v>44491</v>
      </c>
      <c r="H217" s="41">
        <v>0.3125</v>
      </c>
      <c r="I217" s="40">
        <v>-17</v>
      </c>
      <c r="J217" s="40">
        <v>65</v>
      </c>
      <c r="K217" s="40" t="s">
        <v>75</v>
      </c>
      <c r="L217" s="10">
        <v>10</v>
      </c>
      <c r="M217" s="65">
        <f t="shared" si="48"/>
        <v>101204.92615896827</v>
      </c>
      <c r="N217" s="10">
        <f t="shared" si="43"/>
        <v>1.0120492615896828</v>
      </c>
      <c r="O217" s="10" t="s">
        <v>15</v>
      </c>
      <c r="P217" s="77">
        <f>_xll.HumidairTdbRHPsi(I217,J217,N217,O217)</f>
        <v>5.5110031823242197E-4</v>
      </c>
      <c r="Q217" s="67">
        <f t="shared" si="49"/>
        <v>0.551100318232422</v>
      </c>
      <c r="R217" s="43"/>
      <c r="S217" s="82">
        <v>0.551100318232422</v>
      </c>
      <c r="T217" s="21"/>
      <c r="U217" s="109">
        <v>20</v>
      </c>
      <c r="V217" s="10" t="s">
        <v>152</v>
      </c>
      <c r="W217" s="105">
        <f>_xll.HumidairTdbRHPsi(I217, J217,N217,V217)</f>
        <v>-21.516263895319298</v>
      </c>
      <c r="X217" s="106">
        <v>-21.516263895319298</v>
      </c>
      <c r="Y217" s="21"/>
      <c r="Z217" s="123">
        <v>20</v>
      </c>
      <c r="AA217" s="121" t="s">
        <v>153</v>
      </c>
      <c r="AB217" s="105">
        <f>_xll.HumidairTdbRHPsi(I217,J217,N217,AA217)</f>
        <v>-15.736884623390363</v>
      </c>
      <c r="AC217" s="108">
        <f t="shared" si="46"/>
        <v>21.263115376609637</v>
      </c>
      <c r="AD217" s="107">
        <v>21.263115376609637</v>
      </c>
      <c r="AF217" s="10" t="s">
        <v>154</v>
      </c>
      <c r="AG217" s="105">
        <f>_xll.HumidairTdbRHPsi(I217,J217,N217,AF217)</f>
        <v>-17.097265045682491</v>
      </c>
      <c r="AH217" s="108">
        <f t="shared" si="47"/>
        <v>19.902734954317509</v>
      </c>
      <c r="AI217" s="107">
        <v>19.902734954317509</v>
      </c>
      <c r="AK217" s="10" t="s">
        <v>158</v>
      </c>
      <c r="AL217" s="113">
        <f>_xll.HumidairTdbRHPsi(I217,J217,N217,AK217)</f>
        <v>0.72592927123310524</v>
      </c>
      <c r="AM217" s="119">
        <v>0.72592927123310524</v>
      </c>
    </row>
    <row r="218" spans="1:39" x14ac:dyDescent="0.25">
      <c r="S218" s="73"/>
      <c r="T218" s="73"/>
      <c r="U218" s="73"/>
      <c r="V218" s="73"/>
      <c r="W218" s="73"/>
    </row>
    <row r="220" spans="1:39" x14ac:dyDescent="0.25">
      <c r="AL220" s="116" t="s">
        <v>167</v>
      </c>
    </row>
    <row r="221" spans="1:39" x14ac:dyDescent="0.25">
      <c r="L221" s="2"/>
      <c r="N221" s="51"/>
      <c r="O221" s="52"/>
      <c r="P221" s="52"/>
      <c r="S221" s="92" t="s">
        <v>129</v>
      </c>
      <c r="U221" s="95"/>
      <c r="Z221" t="s">
        <v>180</v>
      </c>
      <c r="AC221" s="38" t="s">
        <v>144</v>
      </c>
      <c r="AD221" s="96" t="s">
        <v>144</v>
      </c>
      <c r="AH221" s="38" t="s">
        <v>144</v>
      </c>
      <c r="AI221" s="96" t="s">
        <v>144</v>
      </c>
      <c r="AL221" s="53" t="s">
        <v>155</v>
      </c>
      <c r="AM221" s="96" t="s">
        <v>155</v>
      </c>
    </row>
    <row r="222" spans="1:39" x14ac:dyDescent="0.25">
      <c r="B222" s="63" t="s">
        <v>129</v>
      </c>
      <c r="C222" s="31"/>
      <c r="D222" s="31"/>
      <c r="E222" s="25"/>
      <c r="F222" s="25"/>
      <c r="G222" s="25"/>
      <c r="H222" s="69"/>
      <c r="I222" s="25"/>
      <c r="J222" s="70"/>
      <c r="Q222" s="4" t="s">
        <v>72</v>
      </c>
      <c r="S222" s="83" t="s">
        <v>72</v>
      </c>
      <c r="T222" s="73"/>
      <c r="U222" t="s">
        <v>145</v>
      </c>
      <c r="AB222" s="97" t="s">
        <v>134</v>
      </c>
      <c r="AC222" s="22">
        <v>37</v>
      </c>
      <c r="AD222" s="98">
        <v>37</v>
      </c>
      <c r="AG222" s="97" t="s">
        <v>134</v>
      </c>
      <c r="AH222" s="22">
        <v>37</v>
      </c>
      <c r="AI222" s="98">
        <v>37</v>
      </c>
      <c r="AL222" s="22" t="s">
        <v>82</v>
      </c>
      <c r="AM222" s="98" t="s">
        <v>82</v>
      </c>
    </row>
    <row r="223" spans="1:39" x14ac:dyDescent="0.25">
      <c r="H223" s="4" t="s">
        <v>0</v>
      </c>
      <c r="L223" s="4" t="s">
        <v>1</v>
      </c>
      <c r="M223" s="4" t="s">
        <v>2</v>
      </c>
      <c r="P223" s="4" t="s">
        <v>72</v>
      </c>
      <c r="Q223" s="4" t="s">
        <v>81</v>
      </c>
      <c r="R223" s="4"/>
      <c r="S223" s="84" t="s">
        <v>81</v>
      </c>
      <c r="T223" s="73"/>
      <c r="W223" s="53" t="s">
        <v>134</v>
      </c>
      <c r="X223" s="99" t="s">
        <v>134</v>
      </c>
      <c r="AB223" s="100" t="s">
        <v>146</v>
      </c>
      <c r="AC223" s="54" t="s">
        <v>147</v>
      </c>
      <c r="AD223" s="101" t="s">
        <v>147</v>
      </c>
      <c r="AG223" s="59" t="s">
        <v>146</v>
      </c>
      <c r="AH223" s="54" t="s">
        <v>147</v>
      </c>
      <c r="AI223" s="101" t="s">
        <v>147</v>
      </c>
      <c r="AL223" s="54" t="s">
        <v>156</v>
      </c>
      <c r="AM223" s="98" t="s">
        <v>156</v>
      </c>
    </row>
    <row r="224" spans="1:39" x14ac:dyDescent="0.25">
      <c r="A224" s="5"/>
      <c r="B224" s="5"/>
      <c r="C224" t="s">
        <v>3</v>
      </c>
      <c r="E224" t="s">
        <v>4</v>
      </c>
      <c r="F224" t="s">
        <v>5</v>
      </c>
      <c r="G224" s="4" t="s">
        <v>6</v>
      </c>
      <c r="H224" s="6" t="s">
        <v>7</v>
      </c>
      <c r="I224" s="4" t="s">
        <v>98</v>
      </c>
      <c r="J224" s="4" t="s">
        <v>99</v>
      </c>
      <c r="K224" s="4" t="s">
        <v>74</v>
      </c>
      <c r="L224" s="7" t="s">
        <v>171</v>
      </c>
      <c r="M224" s="24" t="s">
        <v>8</v>
      </c>
      <c r="N224" s="4" t="s">
        <v>9</v>
      </c>
      <c r="O224" s="4" t="s">
        <v>10</v>
      </c>
      <c r="P224" s="4" t="s">
        <v>11</v>
      </c>
      <c r="Q224" s="4" t="s">
        <v>82</v>
      </c>
      <c r="R224" s="4"/>
      <c r="S224" s="84" t="s">
        <v>82</v>
      </c>
      <c r="T224" s="21"/>
      <c r="U224" s="10" t="s">
        <v>148</v>
      </c>
      <c r="V224" s="55" t="s">
        <v>10</v>
      </c>
      <c r="W224" s="14" t="s">
        <v>149</v>
      </c>
      <c r="X224" s="102" t="s">
        <v>149</v>
      </c>
      <c r="Y224" s="21"/>
      <c r="Z224" s="10" t="s">
        <v>148</v>
      </c>
      <c r="AA224" s="55" t="s">
        <v>10</v>
      </c>
      <c r="AB224" s="103" t="s">
        <v>150</v>
      </c>
      <c r="AC224" s="14" t="s">
        <v>151</v>
      </c>
      <c r="AD224" s="104" t="s">
        <v>151</v>
      </c>
      <c r="AF224" s="9" t="s">
        <v>10</v>
      </c>
      <c r="AG224" s="103" t="s">
        <v>82</v>
      </c>
      <c r="AH224" s="14" t="s">
        <v>151</v>
      </c>
      <c r="AI224" s="104" t="s">
        <v>151</v>
      </c>
      <c r="AK224" s="44" t="s">
        <v>10</v>
      </c>
      <c r="AL224" s="13" t="s">
        <v>157</v>
      </c>
      <c r="AM224" s="104" t="s">
        <v>157</v>
      </c>
    </row>
    <row r="225" spans="1:39" x14ac:dyDescent="0.25">
      <c r="A225">
        <v>1</v>
      </c>
      <c r="C225" s="9" t="s">
        <v>12</v>
      </c>
      <c r="D225" s="9"/>
      <c r="E225" s="10" t="s">
        <v>13</v>
      </c>
      <c r="F225" s="44" t="s">
        <v>14</v>
      </c>
      <c r="G225" s="45">
        <v>44521</v>
      </c>
      <c r="H225" s="41">
        <v>0.49305555555555558</v>
      </c>
      <c r="I225" s="64">
        <v>-25</v>
      </c>
      <c r="J225" s="40">
        <v>76</v>
      </c>
      <c r="K225" s="40" t="s">
        <v>88</v>
      </c>
      <c r="L225" s="10">
        <v>32</v>
      </c>
      <c r="M225" s="65">
        <f>+((101325*(1-(2.25577*10^-5)*(L225))^5.25588))</f>
        <v>100941.16925190832</v>
      </c>
      <c r="N225" s="10">
        <f t="shared" ref="N225:N244" si="50">+M225/100000</f>
        <v>1.0094116925190832</v>
      </c>
      <c r="O225" s="10" t="s">
        <v>15</v>
      </c>
      <c r="P225" s="10">
        <f>_xll.HumidairTdbRHPsi(I225,J225,N225,O225)</f>
        <v>2.9786494844777112E-4</v>
      </c>
      <c r="Q225" s="67">
        <f>+P225*1000</f>
        <v>0.29786494844777112</v>
      </c>
      <c r="R225" s="43"/>
      <c r="S225" s="82">
        <v>0.29786494844777112</v>
      </c>
      <c r="T225" s="21"/>
      <c r="U225" s="10">
        <v>1</v>
      </c>
      <c r="V225" s="10" t="s">
        <v>152</v>
      </c>
      <c r="W225" s="105">
        <f>_xll.HumidairTdbRHPsi(I225, J225,N225,V225)</f>
        <v>-27.718333157002974</v>
      </c>
      <c r="X225" s="106">
        <v>-27.718333157002974</v>
      </c>
      <c r="Y225" s="21"/>
      <c r="Z225" s="10">
        <v>1</v>
      </c>
      <c r="AA225" s="10" t="s">
        <v>153</v>
      </c>
      <c r="AB225" s="105">
        <f>_xll.HumidairTdbRHPsi(I225,J225,N225,AA225)</f>
        <v>-24.411064188866938</v>
      </c>
      <c r="AC225" s="105">
        <f>+AB225+37</f>
        <v>12.588935811133062</v>
      </c>
      <c r="AD225" s="107">
        <v>12.588935811133062</v>
      </c>
      <c r="AF225" s="10" t="s">
        <v>154</v>
      </c>
      <c r="AG225" s="105">
        <f>_xll.HumidairTdbRHPsi(I225,J225,N225,AF225)</f>
        <v>-25.141908926874411</v>
      </c>
      <c r="AH225" s="105">
        <f>+AG225+37</f>
        <v>11.858091073125589</v>
      </c>
      <c r="AI225" s="107">
        <v>11.858091073125589</v>
      </c>
      <c r="AK225" s="10" t="s">
        <v>158</v>
      </c>
      <c r="AL225" s="113">
        <f>_xll.HumidairTdbRHPsi(I225,J225,N225,AK225)</f>
        <v>0.70499484377070754</v>
      </c>
      <c r="AM225" s="119">
        <v>0.70499484377070754</v>
      </c>
    </row>
    <row r="226" spans="1:39" x14ac:dyDescent="0.25">
      <c r="A226">
        <v>2</v>
      </c>
      <c r="B226" s="1" t="s">
        <v>16</v>
      </c>
      <c r="C226" s="13" t="s">
        <v>17</v>
      </c>
      <c r="D226" s="13"/>
      <c r="E226" s="14" t="s">
        <v>18</v>
      </c>
      <c r="F226" s="11" t="s">
        <v>19</v>
      </c>
      <c r="G226" s="45">
        <v>44522</v>
      </c>
      <c r="H226" s="41">
        <v>7.5694444444444439E-2</v>
      </c>
      <c r="I226" s="40">
        <v>-26</v>
      </c>
      <c r="J226" s="40">
        <v>73</v>
      </c>
      <c r="K226" s="40" t="s">
        <v>85</v>
      </c>
      <c r="L226" s="10">
        <v>41</v>
      </c>
      <c r="M226" s="65">
        <f t="shared" ref="M226:M234" si="51">+((101325*(1-(2.25577*10^-5)*(L226))^5.25588))</f>
        <v>100833.42925724134</v>
      </c>
      <c r="N226" s="10">
        <f t="shared" si="50"/>
        <v>1.0083342925724135</v>
      </c>
      <c r="O226" s="10" t="s">
        <v>15</v>
      </c>
      <c r="P226" s="10">
        <f>_xll.HumidairTdbRHPsi(I226,J226,N226,O226)</f>
        <v>2.5907350726190546E-4</v>
      </c>
      <c r="Q226" s="67">
        <f t="shared" ref="Q226:Q234" si="52">+P226*1000</f>
        <v>0.25907350726190548</v>
      </c>
      <c r="R226" s="43"/>
      <c r="S226" s="82">
        <v>0.25907350726190548</v>
      </c>
      <c r="T226" s="21"/>
      <c r="U226" s="10">
        <v>2</v>
      </c>
      <c r="V226" s="10" t="s">
        <v>152</v>
      </c>
      <c r="W226" s="105">
        <f>_xll.HumidairTdbRHPsi(I226, J226,N226,V226)</f>
        <v>-29.087351921288217</v>
      </c>
      <c r="X226" s="106">
        <v>-29.087351921288217</v>
      </c>
      <c r="Y226" s="21"/>
      <c r="Z226" s="10">
        <v>2</v>
      </c>
      <c r="AA226" s="10" t="s">
        <v>153</v>
      </c>
      <c r="AB226" s="105">
        <f>_xll.HumidairTdbRHPsi(I226,J226,N226,AA226)</f>
        <v>-25.512055229569665</v>
      </c>
      <c r="AC226" s="108">
        <f t="shared" ref="AC226:AC244" si="53">+AB226+37</f>
        <v>11.487944770430335</v>
      </c>
      <c r="AD226" s="107">
        <v>11.487944770430335</v>
      </c>
      <c r="AF226" s="10" t="s">
        <v>154</v>
      </c>
      <c r="AG226" s="105">
        <f>_xll.HumidairTdbRHPsi(I226,J226,N226,AF226)</f>
        <v>-26.147240310839294</v>
      </c>
      <c r="AH226" s="108">
        <f t="shared" ref="AH226:AH244" si="54">+AG226+37</f>
        <v>10.852759689160706</v>
      </c>
      <c r="AI226" s="107">
        <v>10.852759689160706</v>
      </c>
      <c r="AK226" s="10" t="s">
        <v>158</v>
      </c>
      <c r="AL226" s="113">
        <f>_xll.HumidairTdbRHPsi(I226,J226,N226,AK226)</f>
        <v>0.70289122682451111</v>
      </c>
      <c r="AM226" s="119">
        <v>0.70289122682451111</v>
      </c>
    </row>
    <row r="227" spans="1:39" x14ac:dyDescent="0.25">
      <c r="A227">
        <v>3</v>
      </c>
      <c r="C227" s="13" t="s">
        <v>20</v>
      </c>
      <c r="D227" s="13"/>
      <c r="E227" s="10" t="s">
        <v>21</v>
      </c>
      <c r="F227" s="11" t="s">
        <v>22</v>
      </c>
      <c r="G227" s="45">
        <v>44521</v>
      </c>
      <c r="H227" s="41">
        <v>0.73263888888888884</v>
      </c>
      <c r="I227" s="40">
        <v>-4</v>
      </c>
      <c r="J227" s="40">
        <v>68</v>
      </c>
      <c r="K227" s="40" t="s">
        <v>102</v>
      </c>
      <c r="L227" s="10">
        <v>15</v>
      </c>
      <c r="M227" s="65">
        <f t="shared" si="51"/>
        <v>101144.93246061618</v>
      </c>
      <c r="N227" s="10">
        <f t="shared" si="50"/>
        <v>1.0114493246061618</v>
      </c>
      <c r="O227" s="10" t="s">
        <v>15</v>
      </c>
      <c r="P227" s="10">
        <f>_xll.HumidairTdbRHPsi(I227,J227,N227,O227)</f>
        <v>1.842186530492475E-3</v>
      </c>
      <c r="Q227" s="67">
        <f t="shared" si="52"/>
        <v>1.8421865304924749</v>
      </c>
      <c r="R227" s="43"/>
      <c r="S227" s="82">
        <v>1.8421865304924749</v>
      </c>
      <c r="T227" s="21"/>
      <c r="U227" s="10">
        <v>3</v>
      </c>
      <c r="V227" s="10" t="s">
        <v>152</v>
      </c>
      <c r="W227" s="105">
        <f>_xll.HumidairTdbRHPsi(I227, J227,N227,V227)</f>
        <v>-8.4705358828408066</v>
      </c>
      <c r="X227" s="106">
        <v>-8.4705358828408066</v>
      </c>
      <c r="Y227" s="21"/>
      <c r="Z227" s="10">
        <v>3</v>
      </c>
      <c r="AA227" s="10" t="s">
        <v>153</v>
      </c>
      <c r="AB227" s="105">
        <f>_xll.HumidairTdbRHPsi(I227,J227,N227,AA227)</f>
        <v>0.56909378926637744</v>
      </c>
      <c r="AC227" s="108">
        <f t="shared" si="53"/>
        <v>37.569093789266375</v>
      </c>
      <c r="AD227" s="107">
        <v>37.569093789266375</v>
      </c>
      <c r="AF227" s="10" t="s">
        <v>154</v>
      </c>
      <c r="AG227" s="105">
        <f>_xll.HumidairTdbRHPsi(I227,J227,N227,AF227)</f>
        <v>-4.022702131439158</v>
      </c>
      <c r="AH227" s="108">
        <f t="shared" si="54"/>
        <v>32.977297868560839</v>
      </c>
      <c r="AI227" s="107">
        <v>32.977297868560839</v>
      </c>
      <c r="AK227" s="10" t="s">
        <v>158</v>
      </c>
      <c r="AL227" s="113">
        <f>_xll.HumidairTdbRHPsi(I227,J227,N227,AK227)</f>
        <v>0.76337651170447707</v>
      </c>
      <c r="AM227" s="119">
        <v>0.76337651170447707</v>
      </c>
    </row>
    <row r="228" spans="1:39" x14ac:dyDescent="0.25">
      <c r="A228" s="5">
        <v>4</v>
      </c>
      <c r="B228" s="15"/>
      <c r="C228" s="13" t="s">
        <v>23</v>
      </c>
      <c r="D228" s="13"/>
      <c r="E228" s="10" t="s">
        <v>24</v>
      </c>
      <c r="F228" s="11" t="s">
        <v>25</v>
      </c>
      <c r="G228" s="45">
        <v>44521</v>
      </c>
      <c r="H228" s="41">
        <v>0.40833333333333338</v>
      </c>
      <c r="I228" s="40">
        <v>-27</v>
      </c>
      <c r="J228" s="40">
        <v>78</v>
      </c>
      <c r="K228" s="40" t="s">
        <v>87</v>
      </c>
      <c r="L228" s="10">
        <v>26</v>
      </c>
      <c r="M228" s="65">
        <f t="shared" si="51"/>
        <v>101013.04768769341</v>
      </c>
      <c r="N228" s="10">
        <f t="shared" si="50"/>
        <v>1.0101304768769341</v>
      </c>
      <c r="O228" s="10" t="s">
        <v>15</v>
      </c>
      <c r="P228" s="10">
        <f>_xll.HumidairTdbRHPsi(I228,J228,N228,O228)</f>
        <v>2.4976085798891887E-4</v>
      </c>
      <c r="Q228" s="67">
        <f t="shared" si="52"/>
        <v>0.24976085798891887</v>
      </c>
      <c r="R228" s="43"/>
      <c r="S228" s="82">
        <v>0.24976085798891887</v>
      </c>
      <c r="T228" s="21"/>
      <c r="U228" s="10">
        <v>4</v>
      </c>
      <c r="V228" s="10" t="s">
        <v>152</v>
      </c>
      <c r="W228" s="105">
        <f>_xll.HumidairTdbRHPsi(I228, J228,N228,V228)</f>
        <v>-29.424220174894003</v>
      </c>
      <c r="X228" s="106">
        <v>-29.424220174894003</v>
      </c>
      <c r="Y228" s="21"/>
      <c r="Z228" s="10">
        <v>4</v>
      </c>
      <c r="AA228" s="10" t="s">
        <v>153</v>
      </c>
      <c r="AB228" s="105">
        <f>_xll.HumidairTdbRHPsi(I228,J228,N228,AA228)</f>
        <v>-26.541662086259151</v>
      </c>
      <c r="AC228" s="108">
        <f t="shared" si="53"/>
        <v>10.458337913740849</v>
      </c>
      <c r="AD228" s="107">
        <v>10.458337913740849</v>
      </c>
      <c r="AF228" s="10" t="s">
        <v>154</v>
      </c>
      <c r="AG228" s="105">
        <f>_xll.HumidairTdbRHPsi(I228,J228,N228,AF228)</f>
        <v>-27.153549241300919</v>
      </c>
      <c r="AH228" s="108">
        <f t="shared" si="54"/>
        <v>9.8464507586990813</v>
      </c>
      <c r="AI228" s="107">
        <v>9.8464507586990813</v>
      </c>
      <c r="AK228" s="10" t="s">
        <v>158</v>
      </c>
      <c r="AL228" s="113">
        <f>_xll.HumidairTdbRHPsi(I228,J228,N228,AK228)</f>
        <v>0.69878747560656118</v>
      </c>
      <c r="AM228" s="119">
        <v>0.69878747560656118</v>
      </c>
    </row>
    <row r="229" spans="1:39" x14ac:dyDescent="0.25">
      <c r="A229">
        <v>5</v>
      </c>
      <c r="C229" s="9" t="s">
        <v>26</v>
      </c>
      <c r="D229" s="9"/>
      <c r="E229" s="10" t="s">
        <v>27</v>
      </c>
      <c r="F229" s="11" t="s">
        <v>28</v>
      </c>
      <c r="G229" s="45">
        <v>44522</v>
      </c>
      <c r="H229" s="41">
        <v>2.361111111111111E-2</v>
      </c>
      <c r="I229" s="40">
        <v>-7</v>
      </c>
      <c r="J229" s="40">
        <v>33</v>
      </c>
      <c r="K229" s="40" t="s">
        <v>88</v>
      </c>
      <c r="L229" s="10">
        <v>356</v>
      </c>
      <c r="M229" s="65">
        <f t="shared" si="51"/>
        <v>97120.766933102874</v>
      </c>
      <c r="N229" s="10">
        <f t="shared" si="50"/>
        <v>0.97120766933102876</v>
      </c>
      <c r="O229" s="10" t="s">
        <v>15</v>
      </c>
      <c r="P229" s="10">
        <f>_xll.HumidairTdbRHPsi(I229,J229,N229,O229)</f>
        <v>7.1837359432340507E-4</v>
      </c>
      <c r="Q229" s="67">
        <f t="shared" si="52"/>
        <v>0.71837359432340508</v>
      </c>
      <c r="R229" s="43"/>
      <c r="S229" s="82">
        <v>0.71837359432340508</v>
      </c>
      <c r="T229" s="21"/>
      <c r="U229" s="10">
        <v>5</v>
      </c>
      <c r="V229" s="10" t="s">
        <v>152</v>
      </c>
      <c r="W229" s="105">
        <f>_xll.HumidairTdbRHPsi(I229, J229,N229,V229)</f>
        <v>-19.190284050665127</v>
      </c>
      <c r="X229" s="106">
        <v>-19.190284050665127</v>
      </c>
      <c r="Y229" s="21"/>
      <c r="Z229" s="10">
        <v>5</v>
      </c>
      <c r="AA229" s="10" t="s">
        <v>153</v>
      </c>
      <c r="AB229" s="105">
        <f>_xll.HumidairTdbRHPsi(I229,J229,N229,AA229)</f>
        <v>-5.241514371266879</v>
      </c>
      <c r="AC229" s="108">
        <f t="shared" si="53"/>
        <v>31.758485628733119</v>
      </c>
      <c r="AD229" s="107">
        <v>31.758485628733119</v>
      </c>
      <c r="AF229" s="10" t="s">
        <v>154</v>
      </c>
      <c r="AG229" s="105">
        <f>_xll.HumidairTdbRHPsi(I229,J229,N229,AF229)</f>
        <v>-7.0282226657622013</v>
      </c>
      <c r="AH229" s="108">
        <f t="shared" si="54"/>
        <v>29.9717773342378</v>
      </c>
      <c r="AI229" s="107">
        <v>29.9717773342378</v>
      </c>
      <c r="AK229" s="10" t="s">
        <v>158</v>
      </c>
      <c r="AL229" s="113">
        <f>_xll.HumidairTdbRHPsi(I229,J229,N229,AK229)</f>
        <v>0.78613312340171571</v>
      </c>
      <c r="AM229" s="119">
        <v>0.78613312340171571</v>
      </c>
    </row>
    <row r="230" spans="1:39" x14ac:dyDescent="0.25">
      <c r="A230">
        <v>6</v>
      </c>
      <c r="C230" s="9" t="s">
        <v>29</v>
      </c>
      <c r="D230" s="9"/>
      <c r="E230" s="10" t="s">
        <v>30</v>
      </c>
      <c r="F230" s="11" t="s">
        <v>31</v>
      </c>
      <c r="G230" s="45">
        <v>44521</v>
      </c>
      <c r="H230" s="46">
        <v>0.35833333333333334</v>
      </c>
      <c r="I230" s="40">
        <v>3</v>
      </c>
      <c r="J230" s="40">
        <v>98</v>
      </c>
      <c r="K230" s="40" t="s">
        <v>107</v>
      </c>
      <c r="L230" s="10">
        <v>2</v>
      </c>
      <c r="M230" s="65">
        <f t="shared" si="51"/>
        <v>101300.97600813</v>
      </c>
      <c r="N230" s="10">
        <f t="shared" si="50"/>
        <v>1.0130097600812999</v>
      </c>
      <c r="O230" s="10" t="s">
        <v>15</v>
      </c>
      <c r="P230" s="10">
        <f>_xll.HumidairTdbRHPsi(I230,J230,N230,O230)</f>
        <v>4.6130602538689836E-3</v>
      </c>
      <c r="Q230" s="67">
        <f t="shared" si="52"/>
        <v>4.6130602538689836</v>
      </c>
      <c r="R230" s="43"/>
      <c r="S230" s="82">
        <v>4.6130602538689836</v>
      </c>
      <c r="T230" s="21"/>
      <c r="U230" s="10">
        <v>6</v>
      </c>
      <c r="V230" s="10" t="s">
        <v>152</v>
      </c>
      <c r="W230" s="105">
        <f>_xll.HumidairTdbRHPsi(I230, J230,N230,V230)</f>
        <v>2.7153061202465665</v>
      </c>
      <c r="X230" s="106">
        <v>2.7153061202465665</v>
      </c>
      <c r="Y230" s="21"/>
      <c r="Z230" s="10">
        <v>6</v>
      </c>
      <c r="AA230" s="10" t="s">
        <v>153</v>
      </c>
      <c r="AB230" s="105">
        <f>_xll.HumidairTdbRHPsi(I230,J230,N230,AA230)</f>
        <v>14.575110968503799</v>
      </c>
      <c r="AC230" s="108">
        <f t="shared" si="53"/>
        <v>51.5751109685038</v>
      </c>
      <c r="AD230" s="107">
        <v>51.5751109685038</v>
      </c>
      <c r="AF230" s="10" t="s">
        <v>154</v>
      </c>
      <c r="AG230" s="105">
        <f>_xll.HumidairTdbRHPsi(I230,J230,N230,AF230)</f>
        <v>3.0176267002826971</v>
      </c>
      <c r="AH230" s="108">
        <f t="shared" si="54"/>
        <v>40.017626700282698</v>
      </c>
      <c r="AI230" s="107">
        <v>40.017626700282698</v>
      </c>
      <c r="AK230" s="10" t="s">
        <v>158</v>
      </c>
      <c r="AL230" s="113">
        <f>_xll.HumidairTdbRHPsi(I230,J230,N230,AK230)</f>
        <v>0.7820953823747393</v>
      </c>
      <c r="AM230" s="119">
        <v>0.7820953823747393</v>
      </c>
    </row>
    <row r="231" spans="1:39" x14ac:dyDescent="0.25">
      <c r="A231">
        <v>7</v>
      </c>
      <c r="B231" s="1" t="s">
        <v>32</v>
      </c>
      <c r="C231" s="9" t="s">
        <v>33</v>
      </c>
      <c r="D231" s="9"/>
      <c r="E231" s="10" t="s">
        <v>34</v>
      </c>
      <c r="F231" s="11" t="s">
        <v>35</v>
      </c>
      <c r="G231" s="45">
        <v>44521</v>
      </c>
      <c r="H231" s="41">
        <v>0.74097222222222225</v>
      </c>
      <c r="I231" s="40">
        <v>9</v>
      </c>
      <c r="J231" s="40">
        <v>86</v>
      </c>
      <c r="K231" s="40" t="s">
        <v>85</v>
      </c>
      <c r="L231" s="10">
        <v>126</v>
      </c>
      <c r="M231" s="65">
        <f t="shared" si="51"/>
        <v>99820.46987859541</v>
      </c>
      <c r="N231" s="10">
        <f t="shared" si="50"/>
        <v>0.99820469878595408</v>
      </c>
      <c r="O231" s="10" t="s">
        <v>15</v>
      </c>
      <c r="P231" s="10">
        <f>_xll.HumidairTdbRHPsi(I231,J231,N231,O231)</f>
        <v>6.2381771224184731E-3</v>
      </c>
      <c r="Q231" s="67">
        <f t="shared" si="52"/>
        <v>6.238177122418473</v>
      </c>
      <c r="R231" s="43"/>
      <c r="S231" s="82">
        <v>6.238177122418473</v>
      </c>
      <c r="T231" s="21"/>
      <c r="U231" s="10">
        <v>7</v>
      </c>
      <c r="V231" s="10" t="s">
        <v>152</v>
      </c>
      <c r="W231" s="105">
        <f>_xll.HumidairTdbRHPsi(I231, J231,N231,V231)</f>
        <v>6.7866160896424503</v>
      </c>
      <c r="X231" s="106">
        <v>6.7866160896424503</v>
      </c>
      <c r="Y231" s="21"/>
      <c r="Z231" s="10">
        <v>7</v>
      </c>
      <c r="AA231" s="10" t="s">
        <v>153</v>
      </c>
      <c r="AB231" s="105">
        <f>_xll.HumidairTdbRHPsi(I231,J231,N231,AA231)</f>
        <v>24.755527438272892</v>
      </c>
      <c r="AC231" s="108">
        <f t="shared" si="53"/>
        <v>61.755527438272892</v>
      </c>
      <c r="AD231" s="107">
        <v>61.755527438272892</v>
      </c>
      <c r="AF231" s="10" t="s">
        <v>154</v>
      </c>
      <c r="AG231" s="105">
        <f>_xll.HumidairTdbRHPsi(I231,J231,N231,AF231)</f>
        <v>9.0570645040950986</v>
      </c>
      <c r="AH231" s="108">
        <f t="shared" si="54"/>
        <v>46.057064504095095</v>
      </c>
      <c r="AI231" s="107">
        <v>46.057064504095095</v>
      </c>
      <c r="AK231" s="10" t="s">
        <v>158</v>
      </c>
      <c r="AL231" s="113">
        <f>_xll.HumidairTdbRHPsi(I231,J231,N231,AK231)</f>
        <v>0.81100409295876008</v>
      </c>
      <c r="AM231" s="119">
        <v>0.81100409295876008</v>
      </c>
    </row>
    <row r="232" spans="1:39" x14ac:dyDescent="0.25">
      <c r="A232">
        <v>8</v>
      </c>
      <c r="C232" s="9" t="s">
        <v>36</v>
      </c>
      <c r="D232" s="9"/>
      <c r="E232" s="10" t="s">
        <v>37</v>
      </c>
      <c r="F232" s="11" t="s">
        <v>38</v>
      </c>
      <c r="G232" s="45">
        <v>44522</v>
      </c>
      <c r="H232" s="41">
        <v>3.2638888888888891E-2</v>
      </c>
      <c r="I232" s="40">
        <v>-7</v>
      </c>
      <c r="J232" s="40">
        <v>88</v>
      </c>
      <c r="K232" s="40" t="s">
        <v>110</v>
      </c>
      <c r="L232" s="10">
        <v>143</v>
      </c>
      <c r="M232" s="65">
        <f t="shared" si="51"/>
        <v>99618.87034335341</v>
      </c>
      <c r="N232" s="10">
        <f t="shared" si="50"/>
        <v>0.99618870343353405</v>
      </c>
      <c r="O232" s="10" t="s">
        <v>15</v>
      </c>
      <c r="P232" s="10">
        <f>_xll.HumidairTdbRHPsi(I232,J232,N232,O232)</f>
        <v>1.8712564213855159E-3</v>
      </c>
      <c r="Q232" s="67">
        <f t="shared" si="52"/>
        <v>1.8712564213855158</v>
      </c>
      <c r="R232" s="43"/>
      <c r="S232" s="82">
        <v>1.8712564213855158</v>
      </c>
      <c r="T232" s="21"/>
      <c r="U232" s="10">
        <v>8</v>
      </c>
      <c r="V232" s="10" t="s">
        <v>152</v>
      </c>
      <c r="W232" s="105">
        <f>_xll.HumidairTdbRHPsi(I232, J232,N232,V232)</f>
        <v>-8.4652357551162254</v>
      </c>
      <c r="X232" s="106">
        <v>-8.4652357551162254</v>
      </c>
      <c r="Y232" s="21"/>
      <c r="Z232" s="10">
        <v>8</v>
      </c>
      <c r="AA232" s="10" t="s">
        <v>153</v>
      </c>
      <c r="AB232" s="105">
        <f>_xll.HumidairTdbRHPsi(I232,J232,N232,AA232)</f>
        <v>-2.3817340664933506</v>
      </c>
      <c r="AC232" s="108">
        <f t="shared" si="53"/>
        <v>34.618265933506649</v>
      </c>
      <c r="AD232" s="107">
        <v>34.618265933506649</v>
      </c>
      <c r="AF232" s="10" t="s">
        <v>154</v>
      </c>
      <c r="AG232" s="105">
        <f>_xll.HumidairTdbRHPsi(I232,J232,N232,AF232)</f>
        <v>-7.0355202466838653</v>
      </c>
      <c r="AH232" s="108">
        <f t="shared" si="54"/>
        <v>29.964479753316134</v>
      </c>
      <c r="AI232" s="107">
        <v>29.964479753316134</v>
      </c>
      <c r="AK232" s="10" t="s">
        <v>158</v>
      </c>
      <c r="AL232" s="113">
        <f>_xll.HumidairTdbRHPsi(I232,J232,N232,AK232)</f>
        <v>0.76640673817620009</v>
      </c>
      <c r="AM232" s="119">
        <v>0.76640673817620009</v>
      </c>
    </row>
    <row r="233" spans="1:39" x14ac:dyDescent="0.25">
      <c r="A233">
        <v>9</v>
      </c>
      <c r="C233" s="94" t="s">
        <v>39</v>
      </c>
      <c r="D233" s="94"/>
      <c r="E233" s="10" t="s">
        <v>40</v>
      </c>
      <c r="F233" s="11" t="s">
        <v>41</v>
      </c>
      <c r="G233" s="45">
        <v>44521</v>
      </c>
      <c r="H233" s="41">
        <v>0.48055555555555557</v>
      </c>
      <c r="I233" s="40">
        <v>5</v>
      </c>
      <c r="J233" s="40">
        <v>80</v>
      </c>
      <c r="K233" s="40" t="s">
        <v>85</v>
      </c>
      <c r="L233" s="10">
        <v>62</v>
      </c>
      <c r="M233" s="65">
        <f t="shared" si="51"/>
        <v>100582.39802554256</v>
      </c>
      <c r="N233" s="10">
        <f t="shared" si="50"/>
        <v>1.0058239802554256</v>
      </c>
      <c r="O233" s="10" t="s">
        <v>15</v>
      </c>
      <c r="P233" s="10">
        <f>_xll.HumidairTdbRHPsi(I233,J233,N233,O233)</f>
        <v>4.3634633921748834E-3</v>
      </c>
      <c r="Q233" s="67">
        <f t="shared" si="52"/>
        <v>4.3634633921748831</v>
      </c>
      <c r="R233" s="43"/>
      <c r="S233" s="82">
        <v>4.3634633921748831</v>
      </c>
      <c r="T233" s="21"/>
      <c r="U233" s="10">
        <v>9</v>
      </c>
      <c r="V233" s="10" t="s">
        <v>152</v>
      </c>
      <c r="W233" s="105">
        <f>_xll.HumidairTdbRHPsi(I233, J233,N233,V233)</f>
        <v>1.8412122066744701</v>
      </c>
      <c r="X233" s="106">
        <v>1.8412122066744701</v>
      </c>
      <c r="Y233" s="21"/>
      <c r="Z233" s="10">
        <v>9</v>
      </c>
      <c r="AA233" s="10" t="s">
        <v>153</v>
      </c>
      <c r="AB233" s="105">
        <f>_xll.HumidairTdbRHPsi(I233,J233,N233,AA233)</f>
        <v>15.980000858901144</v>
      </c>
      <c r="AC233" s="108">
        <f t="shared" si="53"/>
        <v>52.980000858901143</v>
      </c>
      <c r="AD233" s="107">
        <v>52.980000858901143</v>
      </c>
      <c r="AF233" s="10" t="s">
        <v>154</v>
      </c>
      <c r="AG233" s="105">
        <f>_xll.HumidairTdbRHPsi(I233,J233,N233,AF233)</f>
        <v>5.0313361481531658</v>
      </c>
      <c r="AH233" s="108">
        <f t="shared" si="54"/>
        <v>42.031336148153166</v>
      </c>
      <c r="AI233" s="107">
        <v>42.031336148153166</v>
      </c>
      <c r="AK233" s="10" t="s">
        <v>158</v>
      </c>
      <c r="AL233" s="113">
        <f>_xll.HumidairTdbRHPsi(I233,J233,N233,AK233)</f>
        <v>0.79341009535705609</v>
      </c>
      <c r="AM233" s="119">
        <v>0.79341009535705609</v>
      </c>
    </row>
    <row r="234" spans="1:39" x14ac:dyDescent="0.25">
      <c r="A234" s="5">
        <v>10</v>
      </c>
      <c r="B234" s="15"/>
      <c r="C234" s="13" t="s">
        <v>42</v>
      </c>
      <c r="D234" s="13"/>
      <c r="E234" s="14" t="s">
        <v>43</v>
      </c>
      <c r="F234" s="8" t="s">
        <v>44</v>
      </c>
      <c r="G234" s="45">
        <v>44521</v>
      </c>
      <c r="H234" s="41">
        <v>0.44236111111111115</v>
      </c>
      <c r="I234" s="40">
        <v>0</v>
      </c>
      <c r="J234" s="40">
        <v>55</v>
      </c>
      <c r="K234" s="40" t="s">
        <v>75</v>
      </c>
      <c r="L234" s="10">
        <v>255</v>
      </c>
      <c r="M234" s="65">
        <f t="shared" si="51"/>
        <v>98298.910193542106</v>
      </c>
      <c r="N234" s="10">
        <f t="shared" si="50"/>
        <v>0.98298910193542111</v>
      </c>
      <c r="O234" s="10" t="s">
        <v>15</v>
      </c>
      <c r="P234" s="10">
        <f>_xll.HumidairTdbRHPsi(I234,J234,N234,O234)</f>
        <v>2.142398703046792E-3</v>
      </c>
      <c r="Q234" s="67">
        <f t="shared" si="52"/>
        <v>2.1423987030467919</v>
      </c>
      <c r="R234" s="43"/>
      <c r="S234" s="82">
        <v>2.1423987030467919</v>
      </c>
      <c r="T234" s="21"/>
      <c r="U234" s="10">
        <v>10</v>
      </c>
      <c r="V234" s="10" t="s">
        <v>152</v>
      </c>
      <c r="W234" s="105">
        <f>_xll.HumidairTdbRHPsi(I234, J234,N234,V234)</f>
        <v>-7.0719178926690915</v>
      </c>
      <c r="X234" s="106">
        <v>-7.0719178926690915</v>
      </c>
      <c r="Y234" s="21"/>
      <c r="Z234" s="10">
        <v>10</v>
      </c>
      <c r="AA234" s="10" t="s">
        <v>153</v>
      </c>
      <c r="AB234" s="105">
        <f>_xll.HumidairTdbRHPsi(I234,J234,N234,AA234)</f>
        <v>5.3645067800147386</v>
      </c>
      <c r="AC234" s="108">
        <f t="shared" si="53"/>
        <v>42.364506780014736</v>
      </c>
      <c r="AD234" s="107">
        <v>42.364506780014736</v>
      </c>
      <c r="AF234" s="10" t="s">
        <v>154</v>
      </c>
      <c r="AG234" s="105">
        <f>_xll.HumidairTdbRHPsi(I234,J234,N234,AF234)</f>
        <v>8.386470681775603E-3</v>
      </c>
      <c r="AH234" s="108">
        <f t="shared" si="54"/>
        <v>37.008386470681778</v>
      </c>
      <c r="AI234" s="107">
        <v>37.008386470681778</v>
      </c>
      <c r="AK234" s="10" t="s">
        <v>158</v>
      </c>
      <c r="AL234" s="113">
        <f>_xll.HumidairTdbRHPsi(I234,J234,N234,AK234)</f>
        <v>0.79720787968354856</v>
      </c>
      <c r="AM234" s="119">
        <v>0.79720787968354856</v>
      </c>
    </row>
    <row r="235" spans="1:39" x14ac:dyDescent="0.25">
      <c r="A235">
        <v>11</v>
      </c>
      <c r="C235" s="9" t="s">
        <v>77</v>
      </c>
      <c r="D235" s="9"/>
      <c r="E235" s="10" t="s">
        <v>78</v>
      </c>
      <c r="F235" s="11" t="s">
        <v>79</v>
      </c>
      <c r="G235" s="45">
        <v>44521</v>
      </c>
      <c r="H235" s="46">
        <v>0.69652777777777775</v>
      </c>
      <c r="I235" s="40">
        <v>28</v>
      </c>
      <c r="J235" s="40">
        <v>20</v>
      </c>
      <c r="K235" s="40" t="s">
        <v>131</v>
      </c>
      <c r="L235" s="10">
        <v>138</v>
      </c>
      <c r="M235" s="65">
        <f>+((101325*(1-(2.25577*10^-5)*(L235))^5.25588))</f>
        <v>99678.130068961269</v>
      </c>
      <c r="N235" s="10">
        <f t="shared" si="50"/>
        <v>0.99678130068961268</v>
      </c>
      <c r="O235" s="10" t="s">
        <v>15</v>
      </c>
      <c r="P235" s="10">
        <f>_xll.HumidairTdbRHPsi(I235,J235,N235,O235)</f>
        <v>4.7765426798028164E-3</v>
      </c>
      <c r="Q235" s="67">
        <f>+P235*1000</f>
        <v>4.7765426798028168</v>
      </c>
      <c r="R235" s="43"/>
      <c r="S235" s="82">
        <v>4.7765426798028168</v>
      </c>
      <c r="T235" s="21"/>
      <c r="U235" s="10">
        <v>11</v>
      </c>
      <c r="V235" s="10" t="s">
        <v>152</v>
      </c>
      <c r="W235" s="105">
        <f>_xll.HumidairTdbRHPsi(I235, J235,N235,V235)</f>
        <v>2.9755454478851675</v>
      </c>
      <c r="X235" s="106">
        <v>2.9755454478851675</v>
      </c>
      <c r="Y235" s="21"/>
      <c r="Z235" s="10">
        <v>11</v>
      </c>
      <c r="AA235" s="10" t="s">
        <v>153</v>
      </c>
      <c r="AB235" s="105">
        <f>_xll.HumidairTdbRHPsi(I235,J235,N235,AA235)</f>
        <v>40.366550576102064</v>
      </c>
      <c r="AC235" s="108">
        <f t="shared" si="53"/>
        <v>77.366550576102071</v>
      </c>
      <c r="AD235" s="107">
        <v>77.366550576102071</v>
      </c>
      <c r="AF235" s="10" t="s">
        <v>154</v>
      </c>
      <c r="AG235" s="105">
        <f>_xll.HumidairTdbRHPsi(I235,J235,N235,AF235)</f>
        <v>28.175560820631969</v>
      </c>
      <c r="AH235" s="108">
        <f t="shared" si="54"/>
        <v>65.175560820631972</v>
      </c>
      <c r="AI235" s="107">
        <v>65.175560820631972</v>
      </c>
      <c r="AK235" s="10" t="s">
        <v>158</v>
      </c>
      <c r="AL235" s="113">
        <f>_xll.HumidairTdbRHPsi(I235,J235,N235,AK235)</f>
        <v>0.86701700017831085</v>
      </c>
      <c r="AM235" s="119">
        <v>0.86701700017831085</v>
      </c>
    </row>
    <row r="236" spans="1:39" x14ac:dyDescent="0.25">
      <c r="A236">
        <v>12</v>
      </c>
      <c r="B236" s="1" t="s">
        <v>48</v>
      </c>
      <c r="C236" s="9" t="s">
        <v>45</v>
      </c>
      <c r="D236" s="9"/>
      <c r="E236" s="10" t="s">
        <v>46</v>
      </c>
      <c r="F236" s="11" t="s">
        <v>47</v>
      </c>
      <c r="G236" s="45">
        <v>44521</v>
      </c>
      <c r="H236" s="41">
        <v>0.73611111111111116</v>
      </c>
      <c r="I236" s="40">
        <v>25</v>
      </c>
      <c r="J236" s="40">
        <v>88</v>
      </c>
      <c r="K236" s="40" t="s">
        <v>130</v>
      </c>
      <c r="L236" s="10">
        <v>30</v>
      </c>
      <c r="M236" s="65">
        <f>+((101325*(1-(2.25577*10^-5)*(L236))^5.25588))</f>
        <v>100965.12412724759</v>
      </c>
      <c r="N236" s="10">
        <f t="shared" si="50"/>
        <v>1.0096512412724759</v>
      </c>
      <c r="O236" s="10" t="s">
        <v>15</v>
      </c>
      <c r="P236" s="10">
        <f>_xll.HumidairTdbRHPsi(I236,J236,N236,O236)</f>
        <v>1.7744821291585004E-2</v>
      </c>
      <c r="Q236" s="67">
        <f>+P236*1000</f>
        <v>17.744821291585005</v>
      </c>
      <c r="R236" s="43"/>
      <c r="S236" s="82">
        <v>17.744821291585005</v>
      </c>
      <c r="T236" s="21"/>
      <c r="U236" s="10">
        <v>12</v>
      </c>
      <c r="V236" s="10" t="s">
        <v>152</v>
      </c>
      <c r="W236" s="105">
        <f>_xll.HumidairTdbRHPsi(I236, J236,N236,V236)</f>
        <v>22.873946468086956</v>
      </c>
      <c r="X236" s="106">
        <v>22.873946468086956</v>
      </c>
      <c r="Y236" s="21"/>
      <c r="Z236" s="10">
        <v>12</v>
      </c>
      <c r="AA236" s="10" t="s">
        <v>153</v>
      </c>
      <c r="AB236" s="105">
        <f>_xll.HumidairTdbRHPsi(I236,J236,N236,AA236)</f>
        <v>70.32842155026718</v>
      </c>
      <c r="AC236" s="108">
        <f t="shared" si="53"/>
        <v>107.32842155026718</v>
      </c>
      <c r="AD236" s="107">
        <v>107.32842155026718</v>
      </c>
      <c r="AF236" s="10" t="s">
        <v>154</v>
      </c>
      <c r="AG236" s="105">
        <f>_xll.HumidairTdbRHPsi(I236,J236,N236,AF236)</f>
        <v>25.153197145646878</v>
      </c>
      <c r="AH236" s="108">
        <f t="shared" si="54"/>
        <v>62.153197145646878</v>
      </c>
      <c r="AI236" s="107">
        <v>62.153197145646878</v>
      </c>
      <c r="AK236" s="10" t="s">
        <v>158</v>
      </c>
      <c r="AL236" s="113">
        <f>_xll.HumidairTdbRHPsi(I236,J236,N236,AK236)</f>
        <v>0.84741250590286754</v>
      </c>
      <c r="AM236" s="119">
        <v>0.84741250590286754</v>
      </c>
    </row>
    <row r="237" spans="1:39" x14ac:dyDescent="0.25">
      <c r="A237">
        <v>13</v>
      </c>
      <c r="C237" s="53" t="s">
        <v>49</v>
      </c>
      <c r="D237" s="53"/>
      <c r="E237" s="38" t="s">
        <v>50</v>
      </c>
      <c r="F237" s="29" t="s">
        <v>51</v>
      </c>
      <c r="G237" s="45">
        <v>44522</v>
      </c>
      <c r="H237" s="41">
        <v>3.1944444444444449E-2</v>
      </c>
      <c r="I237" s="40">
        <v>27</v>
      </c>
      <c r="J237" s="40">
        <v>80</v>
      </c>
      <c r="K237" s="40" t="s">
        <v>85</v>
      </c>
      <c r="L237" s="10">
        <v>3</v>
      </c>
      <c r="M237" s="65">
        <f>+((101325*(1-(2.25577*10^-5)*(L237))^5.25588))</f>
        <v>101288.96574192833</v>
      </c>
      <c r="N237" s="10">
        <f t="shared" si="50"/>
        <v>1.0128896574192834</v>
      </c>
      <c r="O237" s="10" t="s">
        <v>15</v>
      </c>
      <c r="P237" s="10">
        <f>_xll.HumidairTdbRHPsi(I237,J237,N237,O237)</f>
        <v>1.8111571383800696E-2</v>
      </c>
      <c r="Q237" s="67">
        <f>+P237*1000</f>
        <v>18.111571383800698</v>
      </c>
      <c r="R237" s="43"/>
      <c r="S237" s="82">
        <v>18.111571383800698</v>
      </c>
      <c r="T237" s="21"/>
      <c r="U237" s="10">
        <v>13</v>
      </c>
      <c r="V237" s="10" t="s">
        <v>152</v>
      </c>
      <c r="W237" s="105">
        <f>_xll.HumidairTdbRHPsi(I237, J237,N237,V237)</f>
        <v>23.255217653904424</v>
      </c>
      <c r="X237" s="106">
        <v>23.255217653904424</v>
      </c>
      <c r="Y237" s="21"/>
      <c r="Z237" s="10">
        <v>13</v>
      </c>
      <c r="AA237" s="10" t="s">
        <v>153</v>
      </c>
      <c r="AB237" s="105">
        <f>_xll.HumidairTdbRHPsi(I237,J237,N237,AA237)</f>
        <v>73.342285886999719</v>
      </c>
      <c r="AC237" s="108">
        <f t="shared" si="53"/>
        <v>110.34228588699972</v>
      </c>
      <c r="AD237" s="107">
        <v>110.34228588699972</v>
      </c>
      <c r="AF237" s="10" t="s">
        <v>154</v>
      </c>
      <c r="AG237" s="105">
        <f>_xll.HumidairTdbRHPsi(I237,J237,N237,AF237)</f>
        <v>27.165399741037799</v>
      </c>
      <c r="AH237" s="108">
        <f t="shared" si="54"/>
        <v>64.165399741037803</v>
      </c>
      <c r="AI237" s="107">
        <v>64.165399741037803</v>
      </c>
      <c r="AK237" s="10" t="s">
        <v>158</v>
      </c>
      <c r="AL237" s="113">
        <f>_xll.HumidairTdbRHPsi(I237,J237,N237,AK237)</f>
        <v>0.85038396560416896</v>
      </c>
      <c r="AM237" s="119">
        <v>0.85038396560416896</v>
      </c>
    </row>
    <row r="238" spans="1:39" x14ac:dyDescent="0.25">
      <c r="A238" s="5">
        <v>14</v>
      </c>
      <c r="B238" s="15"/>
      <c r="C238" s="9" t="s">
        <v>186</v>
      </c>
      <c r="D238" s="9"/>
      <c r="E238" s="10" t="s">
        <v>83</v>
      </c>
      <c r="F238" s="4" t="s">
        <v>84</v>
      </c>
      <c r="G238" s="45">
        <v>44521</v>
      </c>
      <c r="H238" s="41">
        <v>0.8222222222222223</v>
      </c>
      <c r="I238" s="40">
        <v>28</v>
      </c>
      <c r="J238" s="40">
        <v>70</v>
      </c>
      <c r="K238" s="40" t="s">
        <v>95</v>
      </c>
      <c r="L238" s="10">
        <v>61</v>
      </c>
      <c r="M238" s="65">
        <f>+((101325*(1-(2.25577*10^-5)*(L238))^5.25588))</f>
        <v>100594.34040699142</v>
      </c>
      <c r="N238" s="10">
        <f t="shared" si="50"/>
        <v>1.0059434040699142</v>
      </c>
      <c r="O238" s="10" t="s">
        <v>15</v>
      </c>
      <c r="P238" s="10">
        <f>_xll.HumidairTdbRHPsi(I238,J238,N238,O238)</f>
        <v>1.6886132264577712E-2</v>
      </c>
      <c r="Q238" s="67">
        <f>+P238*1000</f>
        <v>16.886132264577711</v>
      </c>
      <c r="R238" s="43"/>
      <c r="S238" s="82">
        <v>16.886132264577711</v>
      </c>
      <c r="T238" s="21"/>
      <c r="U238" s="10">
        <v>14</v>
      </c>
      <c r="V238" s="10" t="s">
        <v>152</v>
      </c>
      <c r="W238" s="105">
        <f>_xll.HumidairTdbRHPsi(I238, J238,N238,V238)</f>
        <v>22.020080994106252</v>
      </c>
      <c r="X238" s="106">
        <v>22.020080994106252</v>
      </c>
      <c r="Y238" s="21"/>
      <c r="Z238" s="10">
        <v>14</v>
      </c>
      <c r="AA238" s="10" t="s">
        <v>153</v>
      </c>
      <c r="AB238" s="105">
        <f>_xll.HumidairTdbRHPsi(I238,J238,N238,AA238)</f>
        <v>71.259338644395854</v>
      </c>
      <c r="AC238" s="108">
        <f t="shared" si="53"/>
        <v>108.25933864439585</v>
      </c>
      <c r="AD238" s="107">
        <v>108.25933864439585</v>
      </c>
      <c r="AF238" s="10" t="s">
        <v>154</v>
      </c>
      <c r="AG238" s="105">
        <f>_xll.HumidairTdbRHPsi(I238,J238,N238,AF238)</f>
        <v>28.173494377162616</v>
      </c>
      <c r="AH238" s="108">
        <f t="shared" si="54"/>
        <v>65.173494377162612</v>
      </c>
      <c r="AI238" s="107">
        <v>65.173494377162612</v>
      </c>
      <c r="AK238" s="10" t="s">
        <v>158</v>
      </c>
      <c r="AL238" s="113">
        <f>_xll.HumidairTdbRHPsi(I238,J238,N238,AK238)</f>
        <v>0.85911805434803001</v>
      </c>
      <c r="AM238" s="119">
        <v>0.85911805434803001</v>
      </c>
    </row>
    <row r="239" spans="1:39" x14ac:dyDescent="0.25">
      <c r="A239">
        <v>15</v>
      </c>
      <c r="C239" s="9" t="s">
        <v>52</v>
      </c>
      <c r="D239" s="9"/>
      <c r="E239" s="10" t="s">
        <v>53</v>
      </c>
      <c r="F239" s="4" t="s">
        <v>54</v>
      </c>
      <c r="G239" s="45">
        <v>44521</v>
      </c>
      <c r="H239" s="41">
        <v>0.56874999999999998</v>
      </c>
      <c r="I239" s="40">
        <v>27</v>
      </c>
      <c r="J239" s="40">
        <v>32</v>
      </c>
      <c r="K239" s="40" t="s">
        <v>90</v>
      </c>
      <c r="L239" s="10">
        <v>533</v>
      </c>
      <c r="M239" s="65">
        <f t="shared" ref="M239:M244" si="55">+((101325*(1-(2.25577*10^-5)*(L239))^5.25588))</f>
        <v>95083.68775760736</v>
      </c>
      <c r="N239" s="10">
        <f t="shared" si="50"/>
        <v>0.9508368775760736</v>
      </c>
      <c r="O239" s="10" t="s">
        <v>15</v>
      </c>
      <c r="P239" s="10">
        <f>_xll.HumidairTdbRHPsi(I239,J239,N239,O239)</f>
        <v>7.5892283634474414E-3</v>
      </c>
      <c r="Q239" s="67">
        <f t="shared" ref="Q239:Q244" si="56">+P239*1000</f>
        <v>7.5892283634474413</v>
      </c>
      <c r="R239" s="43"/>
      <c r="S239" s="82">
        <v>7.5892283634474413</v>
      </c>
      <c r="T239" s="21"/>
      <c r="U239" s="10">
        <v>15</v>
      </c>
      <c r="V239" s="10" t="s">
        <v>152</v>
      </c>
      <c r="W239" s="105">
        <f>_xll.HumidairTdbRHPsi(I239, J239,N239,V239)</f>
        <v>8.9201606836980432</v>
      </c>
      <c r="X239" s="106">
        <v>8.9201606836980432</v>
      </c>
      <c r="Y239" s="21"/>
      <c r="Z239" s="10">
        <v>15</v>
      </c>
      <c r="AA239" s="10" t="s">
        <v>153</v>
      </c>
      <c r="AB239" s="105">
        <f>_xll.HumidairTdbRHPsi(I239,J239,N239,AA239)</f>
        <v>46.53414437157678</v>
      </c>
      <c r="AC239" s="108">
        <f t="shared" si="53"/>
        <v>83.534144371576787</v>
      </c>
      <c r="AD239" s="107">
        <v>83.534144371576787</v>
      </c>
      <c r="AF239" s="10" t="s">
        <v>154</v>
      </c>
      <c r="AG239" s="105">
        <f>_xll.HumidairTdbRHPsi(I239,J239,N239,AF239)</f>
        <v>27.179497796962767</v>
      </c>
      <c r="AH239" s="108">
        <f t="shared" si="54"/>
        <v>64.179497796962764</v>
      </c>
      <c r="AI239" s="107">
        <v>64.179497796962764</v>
      </c>
      <c r="AK239" s="10" t="s">
        <v>158</v>
      </c>
      <c r="AL239" s="113">
        <f>_xll.HumidairTdbRHPsi(I239,J239,N239,AK239)</f>
        <v>0.90589712884017792</v>
      </c>
      <c r="AM239" s="119">
        <v>0.90589712884017792</v>
      </c>
    </row>
    <row r="240" spans="1:39" x14ac:dyDescent="0.25">
      <c r="A240">
        <v>16</v>
      </c>
      <c r="C240" s="9" t="s">
        <v>55</v>
      </c>
      <c r="D240" s="9"/>
      <c r="E240" s="10" t="s">
        <v>56</v>
      </c>
      <c r="F240" s="11" t="s">
        <v>57</v>
      </c>
      <c r="G240" s="45">
        <v>44521</v>
      </c>
      <c r="H240" s="41">
        <v>0.77638888888888891</v>
      </c>
      <c r="I240" s="40">
        <v>21</v>
      </c>
      <c r="J240" s="40">
        <v>82</v>
      </c>
      <c r="K240" s="40" t="s">
        <v>127</v>
      </c>
      <c r="L240" s="10">
        <v>61</v>
      </c>
      <c r="M240" s="65">
        <f t="shared" si="55"/>
        <v>100594.34040699142</v>
      </c>
      <c r="N240" s="10">
        <f t="shared" si="50"/>
        <v>1.0059434040699142</v>
      </c>
      <c r="O240" s="10" t="s">
        <v>15</v>
      </c>
      <c r="P240" s="10">
        <f>_xll.HumidairTdbRHPsi(I240,J240,N240,O240)</f>
        <v>1.2927348715887131E-2</v>
      </c>
      <c r="Q240" s="67">
        <f t="shared" si="56"/>
        <v>12.927348715887131</v>
      </c>
      <c r="R240" s="43"/>
      <c r="S240" s="82">
        <v>12.927348715887131</v>
      </c>
      <c r="T240" s="21"/>
      <c r="U240" s="10">
        <v>16</v>
      </c>
      <c r="V240" s="10" t="s">
        <v>152</v>
      </c>
      <c r="W240" s="105">
        <f>_xll.HumidairTdbRHPsi(I240, J240,N240,V240)</f>
        <v>17.812112847140043</v>
      </c>
      <c r="X240" s="106">
        <v>17.812112847140043</v>
      </c>
      <c r="Y240" s="21"/>
      <c r="Z240" s="10">
        <v>16</v>
      </c>
      <c r="AA240" s="10" t="s">
        <v>153</v>
      </c>
      <c r="AB240" s="105">
        <f>_xll.HumidairTdbRHPsi(I240,J240,N240,AA240)</f>
        <v>53.945761287259145</v>
      </c>
      <c r="AC240" s="108">
        <f t="shared" si="53"/>
        <v>90.945761287259145</v>
      </c>
      <c r="AD240" s="107">
        <v>90.945761287259145</v>
      </c>
      <c r="AF240" s="10" t="s">
        <v>154</v>
      </c>
      <c r="AG240" s="105">
        <f>_xll.HumidairTdbRHPsi(I240,J240,N240,AF240)</f>
        <v>21.128606014943504</v>
      </c>
      <c r="AH240" s="108">
        <f t="shared" si="54"/>
        <v>58.1286060149435</v>
      </c>
      <c r="AI240" s="107">
        <v>58.1286060149435</v>
      </c>
      <c r="AK240" s="10" t="s">
        <v>158</v>
      </c>
      <c r="AL240" s="113">
        <f>_xll.HumidairTdbRHPsi(I240,J240,N240,AK240)</f>
        <v>0.83909472406394281</v>
      </c>
      <c r="AM240" s="119">
        <v>0.83909472406394281</v>
      </c>
    </row>
    <row r="241" spans="1:39" x14ac:dyDescent="0.25">
      <c r="A241">
        <v>17</v>
      </c>
      <c r="B241" s="1" t="s">
        <v>58</v>
      </c>
      <c r="C241" s="54" t="s">
        <v>59</v>
      </c>
      <c r="D241" s="54"/>
      <c r="E241" s="22" t="s">
        <v>60</v>
      </c>
      <c r="F241" s="4" t="s">
        <v>61</v>
      </c>
      <c r="G241" s="45">
        <v>44522</v>
      </c>
      <c r="H241" s="41">
        <v>0.14930555555555555</v>
      </c>
      <c r="I241" s="40">
        <v>12</v>
      </c>
      <c r="J241" s="40">
        <v>82</v>
      </c>
      <c r="K241" s="48" t="s">
        <v>85</v>
      </c>
      <c r="L241" s="10">
        <v>9</v>
      </c>
      <c r="M241" s="65">
        <f t="shared" si="55"/>
        <v>101216.9283556498</v>
      </c>
      <c r="N241" s="10">
        <f t="shared" si="50"/>
        <v>1.0121692835564979</v>
      </c>
      <c r="O241" s="10" t="s">
        <v>15</v>
      </c>
      <c r="P241" s="10">
        <f>_xll.HumidairTdbRHPsi(I241,J241,N241,O241)</f>
        <v>7.1773580821645347E-3</v>
      </c>
      <c r="Q241" s="67">
        <f t="shared" si="56"/>
        <v>7.1773580821645346</v>
      </c>
      <c r="R241" s="43"/>
      <c r="S241" s="82">
        <v>7.1773580821645346</v>
      </c>
      <c r="T241" s="21"/>
      <c r="U241" s="10">
        <v>17</v>
      </c>
      <c r="V241" s="10" t="s">
        <v>152</v>
      </c>
      <c r="W241" s="105">
        <f>_xll.HumidairTdbRHPsi(I241, J241,N241,V241)</f>
        <v>9.0262810853712949</v>
      </c>
      <c r="X241" s="106">
        <v>9.0262810853712949</v>
      </c>
      <c r="Y241" s="21"/>
      <c r="Z241" s="10">
        <v>17</v>
      </c>
      <c r="AA241" s="10" t="s">
        <v>153</v>
      </c>
      <c r="AB241" s="105">
        <f>_xll.HumidairTdbRHPsi(I241,J241,N241,AA241)</f>
        <v>30.173186349893175</v>
      </c>
      <c r="AC241" s="108">
        <f t="shared" si="53"/>
        <v>67.173186349893172</v>
      </c>
      <c r="AD241" s="107">
        <v>67.173186349893172</v>
      </c>
      <c r="AF241" s="10" t="s">
        <v>154</v>
      </c>
      <c r="AG241" s="105">
        <f>_xll.HumidairTdbRHPsi(I241,J241,N241,AF241)</f>
        <v>12.071520699860102</v>
      </c>
      <c r="AH241" s="108">
        <f t="shared" si="54"/>
        <v>49.071520699860102</v>
      </c>
      <c r="AI241" s="107">
        <v>49.071520699860102</v>
      </c>
      <c r="AK241" s="10" t="s">
        <v>158</v>
      </c>
      <c r="AL241" s="113">
        <f>_xll.HumidairTdbRHPsi(I241,J241,N241,AK241)</f>
        <v>0.80834107140145739</v>
      </c>
      <c r="AM241" s="119">
        <v>0.80834107140145739</v>
      </c>
    </row>
    <row r="242" spans="1:39" x14ac:dyDescent="0.25">
      <c r="A242">
        <v>18</v>
      </c>
      <c r="C242" s="9" t="s">
        <v>62</v>
      </c>
      <c r="D242" s="9"/>
      <c r="E242" s="10" t="s">
        <v>63</v>
      </c>
      <c r="F242" s="11" t="s">
        <v>64</v>
      </c>
      <c r="G242" s="45">
        <v>44522</v>
      </c>
      <c r="H242" s="41">
        <v>0.24444444444444446</v>
      </c>
      <c r="I242" s="40">
        <v>11</v>
      </c>
      <c r="J242" s="40">
        <v>87</v>
      </c>
      <c r="K242" s="40" t="s">
        <v>80</v>
      </c>
      <c r="L242" s="10">
        <v>6</v>
      </c>
      <c r="M242" s="65">
        <f t="shared" si="55"/>
        <v>101252.94186124044</v>
      </c>
      <c r="N242" s="10">
        <f t="shared" si="50"/>
        <v>1.0125294186124043</v>
      </c>
      <c r="O242" s="10" t="s">
        <v>15</v>
      </c>
      <c r="P242" s="10">
        <f>_xll.HumidairTdbRHPsi(I242,J242,N242,O242)</f>
        <v>7.1239846671402995E-3</v>
      </c>
      <c r="Q242" s="67">
        <f t="shared" si="56"/>
        <v>7.1239846671402995</v>
      </c>
      <c r="R242" s="43"/>
      <c r="S242" s="82">
        <v>7.1239846671402995</v>
      </c>
      <c r="T242" s="21"/>
      <c r="U242" s="109">
        <v>18</v>
      </c>
      <c r="V242" s="10" t="s">
        <v>152</v>
      </c>
      <c r="W242" s="105">
        <f>_xll.HumidairTdbRHPsi(I242, J242,N242,V242)</f>
        <v>8.9222947264239565</v>
      </c>
      <c r="X242" s="106">
        <v>8.9222947264239565</v>
      </c>
      <c r="Y242" s="21"/>
      <c r="Z242" s="109">
        <v>18</v>
      </c>
      <c r="AA242" s="10" t="s">
        <v>153</v>
      </c>
      <c r="AB242" s="105">
        <f>_xll.HumidairTdbRHPsi(I242,J242,N242,AA242)</f>
        <v>29.019074354587239</v>
      </c>
      <c r="AC242" s="108">
        <f t="shared" si="53"/>
        <v>66.019074354587246</v>
      </c>
      <c r="AD242" s="107">
        <v>66.019074354587246</v>
      </c>
      <c r="AF242" s="10" t="s">
        <v>154</v>
      </c>
      <c r="AG242" s="105">
        <f>_xll.HumidairTdbRHPsi(I242,J242,N242,AF242)</f>
        <v>11.065380398207038</v>
      </c>
      <c r="AH242" s="108">
        <f t="shared" si="54"/>
        <v>48.06538039820704</v>
      </c>
      <c r="AI242" s="107">
        <v>48.06538039820704</v>
      </c>
      <c r="AK242" s="10" t="s">
        <v>158</v>
      </c>
      <c r="AL242" s="113">
        <f>_xll.HumidairTdbRHPsi(I242,J242,N242,AK242)</f>
        <v>0.80521072807188498</v>
      </c>
      <c r="AM242" s="119">
        <v>0.80521072807188498</v>
      </c>
    </row>
    <row r="243" spans="1:39" x14ac:dyDescent="0.25">
      <c r="A243" s="5">
        <v>19</v>
      </c>
      <c r="B243" s="15"/>
      <c r="C243" s="54" t="s">
        <v>65</v>
      </c>
      <c r="D243" s="54"/>
      <c r="E243" s="22" t="s">
        <v>66</v>
      </c>
      <c r="F243" s="4" t="s">
        <v>67</v>
      </c>
      <c r="G243" s="45">
        <v>44521</v>
      </c>
      <c r="H243" s="41">
        <v>0.56874999999999998</v>
      </c>
      <c r="I243" s="40">
        <v>11</v>
      </c>
      <c r="J243" s="40">
        <v>37</v>
      </c>
      <c r="K243" s="40" t="s">
        <v>86</v>
      </c>
      <c r="L243" s="10">
        <v>15</v>
      </c>
      <c r="M243" s="65">
        <f t="shared" si="55"/>
        <v>101144.93246061618</v>
      </c>
      <c r="N243" s="10">
        <f t="shared" si="50"/>
        <v>1.0114493246061618</v>
      </c>
      <c r="O243" s="10" t="s">
        <v>15</v>
      </c>
      <c r="P243" s="10">
        <f>_xll.HumidairTdbRHPsi(I243,J243,N243,O243)</f>
        <v>3.0131469833823169E-3</v>
      </c>
      <c r="Q243" s="67">
        <f t="shared" si="56"/>
        <v>3.0131469833823168</v>
      </c>
      <c r="R243" s="43"/>
      <c r="S243" s="82">
        <v>3.0131469833823168</v>
      </c>
      <c r="T243" s="21"/>
      <c r="U243" s="109">
        <v>19</v>
      </c>
      <c r="V243" s="10" t="s">
        <v>152</v>
      </c>
      <c r="W243" s="105">
        <f>_xll.HumidairTdbRHPsi(I243, J243,N243,V243)</f>
        <v>-2.7624425265172476</v>
      </c>
      <c r="X243" s="106">
        <v>-2.7624425265172476</v>
      </c>
      <c r="Y243" s="21"/>
      <c r="Z243" s="109">
        <v>19</v>
      </c>
      <c r="AA243" s="10" t="s">
        <v>153</v>
      </c>
      <c r="AB243" s="105">
        <f>_xll.HumidairTdbRHPsi(I243,J243,N243,AA243)</f>
        <v>18.660362442402032</v>
      </c>
      <c r="AC243" s="108">
        <f t="shared" si="53"/>
        <v>55.660362442402032</v>
      </c>
      <c r="AD243" s="107">
        <v>55.660362442402032</v>
      </c>
      <c r="AF243" s="10" t="s">
        <v>154</v>
      </c>
      <c r="AG243" s="105">
        <f>_xll.HumidairTdbRHPsi(I243,J243,N243,AF243)</f>
        <v>11.06565628005032</v>
      </c>
      <c r="AH243" s="108">
        <f t="shared" si="54"/>
        <v>48.06565628005032</v>
      </c>
      <c r="AI243" s="107">
        <v>48.06565628005032</v>
      </c>
      <c r="AK243" s="10" t="s">
        <v>158</v>
      </c>
      <c r="AL243" s="113">
        <f>_xll.HumidairTdbRHPsi(I243,J243,N243,AK243)</f>
        <v>0.80607097241088155</v>
      </c>
      <c r="AM243" s="119">
        <v>0.80607097241088155</v>
      </c>
    </row>
    <row r="244" spans="1:39" x14ac:dyDescent="0.25">
      <c r="A244" s="5">
        <v>20</v>
      </c>
      <c r="B244" s="23" t="s">
        <v>68</v>
      </c>
      <c r="C244" s="9" t="s">
        <v>69</v>
      </c>
      <c r="D244" s="9"/>
      <c r="E244" s="10" t="s">
        <v>70</v>
      </c>
      <c r="F244" s="55" t="s">
        <v>71</v>
      </c>
      <c r="G244" s="45">
        <v>44522</v>
      </c>
      <c r="H244" s="41">
        <v>0.23750000000000002</v>
      </c>
      <c r="I244" s="40">
        <v>-9</v>
      </c>
      <c r="J244" s="40">
        <v>48</v>
      </c>
      <c r="K244" s="40" t="s">
        <v>90</v>
      </c>
      <c r="L244" s="10">
        <v>10</v>
      </c>
      <c r="M244" s="65">
        <f t="shared" si="55"/>
        <v>101204.92615896827</v>
      </c>
      <c r="N244" s="10">
        <f t="shared" si="50"/>
        <v>1.0120492615896828</v>
      </c>
      <c r="O244" s="10" t="s">
        <v>15</v>
      </c>
      <c r="P244" s="77">
        <f>_xll.HumidairTdbRHPsi(I244,J244,N244,O244)</f>
        <v>8.4218469327506707E-4</v>
      </c>
      <c r="Q244" s="67">
        <f t="shared" si="56"/>
        <v>0.84218469327506706</v>
      </c>
      <c r="R244" s="43"/>
      <c r="S244" s="82">
        <v>0.84218469327506706</v>
      </c>
      <c r="T244" s="21"/>
      <c r="U244" s="109">
        <v>20</v>
      </c>
      <c r="V244" s="10" t="s">
        <v>152</v>
      </c>
      <c r="W244" s="105">
        <f>_xll.HumidairTdbRHPsi(I244, J244,N244,V244)</f>
        <v>-17.076476850890515</v>
      </c>
      <c r="X244" s="107">
        <v>-17.076476850890515</v>
      </c>
      <c r="Y244" s="21"/>
      <c r="Z244" s="109">
        <v>20</v>
      </c>
      <c r="AA244" s="10" t="s">
        <v>153</v>
      </c>
      <c r="AB244" s="105">
        <f>_xll.HumidairTdbRHPsi(I244,J244,N244,AA244)</f>
        <v>-6.960173555206624</v>
      </c>
      <c r="AC244" s="108">
        <f t="shared" si="53"/>
        <v>30.039826444793377</v>
      </c>
      <c r="AD244" s="107">
        <v>30.039826444793377</v>
      </c>
      <c r="AF244" s="10" t="s">
        <v>154</v>
      </c>
      <c r="AG244" s="105">
        <f>_xll.HumidairTdbRHPsi(I244,J244,N244,AF244)</f>
        <v>-9.051625751834754</v>
      </c>
      <c r="AH244" s="108">
        <f t="shared" si="54"/>
        <v>27.948374248165244</v>
      </c>
      <c r="AI244" s="107">
        <v>27.948374248165244</v>
      </c>
      <c r="AK244" s="10" t="s">
        <v>158</v>
      </c>
      <c r="AL244" s="113">
        <f>_xll.HumidairTdbRHPsi(I244,J244,N244,AK244)</f>
        <v>0.74869679442254733</v>
      </c>
      <c r="AM244" s="119">
        <v>0.74869679442254733</v>
      </c>
    </row>
    <row r="245" spans="1:39" x14ac:dyDescent="0.25">
      <c r="S245" s="73"/>
      <c r="T245" s="73"/>
      <c r="U245" s="73"/>
      <c r="V245" s="73"/>
      <c r="W245" s="73"/>
    </row>
    <row r="247" spans="1:39" x14ac:dyDescent="0.25">
      <c r="AL247" s="116" t="s">
        <v>168</v>
      </c>
    </row>
    <row r="248" spans="1:39" x14ac:dyDescent="0.25">
      <c r="L248" s="2"/>
      <c r="N248" s="51"/>
      <c r="O248" s="52"/>
      <c r="P248" s="52"/>
      <c r="S248" s="92" t="s">
        <v>183</v>
      </c>
      <c r="U248" s="95"/>
      <c r="Z248" t="s">
        <v>180</v>
      </c>
      <c r="AC248" s="38" t="s">
        <v>144</v>
      </c>
      <c r="AD248" s="96" t="s">
        <v>144</v>
      </c>
      <c r="AH248" s="38" t="s">
        <v>144</v>
      </c>
      <c r="AI248" s="96" t="s">
        <v>144</v>
      </c>
      <c r="AL248" s="53" t="s">
        <v>155</v>
      </c>
      <c r="AM248" s="96" t="s">
        <v>155</v>
      </c>
    </row>
    <row r="249" spans="1:39" x14ac:dyDescent="0.25">
      <c r="B249" s="63">
        <v>44551</v>
      </c>
      <c r="C249" t="s">
        <v>132</v>
      </c>
      <c r="F249" s="25"/>
      <c r="G249" s="25"/>
      <c r="H249" s="69"/>
      <c r="I249" s="25"/>
      <c r="J249" s="70"/>
      <c r="Q249" s="4" t="s">
        <v>72</v>
      </c>
      <c r="S249" s="83" t="s">
        <v>72</v>
      </c>
      <c r="T249" s="73"/>
      <c r="U249" t="s">
        <v>145</v>
      </c>
      <c r="AB249" s="97" t="s">
        <v>134</v>
      </c>
      <c r="AC249" s="22">
        <v>37</v>
      </c>
      <c r="AD249" s="98">
        <v>37</v>
      </c>
      <c r="AG249" s="97" t="s">
        <v>134</v>
      </c>
      <c r="AH249" s="22">
        <v>37</v>
      </c>
      <c r="AI249" s="98">
        <v>37</v>
      </c>
      <c r="AL249" s="22" t="s">
        <v>82</v>
      </c>
      <c r="AM249" s="98" t="s">
        <v>82</v>
      </c>
    </row>
    <row r="250" spans="1:39" x14ac:dyDescent="0.25">
      <c r="H250" s="4" t="s">
        <v>0</v>
      </c>
      <c r="L250" s="4" t="s">
        <v>1</v>
      </c>
      <c r="M250" s="4" t="s">
        <v>2</v>
      </c>
      <c r="P250" s="4" t="s">
        <v>72</v>
      </c>
      <c r="Q250" s="4" t="s">
        <v>81</v>
      </c>
      <c r="R250" s="4"/>
      <c r="S250" s="84" t="s">
        <v>81</v>
      </c>
      <c r="T250" s="73"/>
      <c r="W250" s="53" t="s">
        <v>134</v>
      </c>
      <c r="X250" s="99" t="s">
        <v>134</v>
      </c>
      <c r="AB250" s="100" t="s">
        <v>146</v>
      </c>
      <c r="AC250" s="54" t="s">
        <v>147</v>
      </c>
      <c r="AD250" s="101" t="s">
        <v>147</v>
      </c>
      <c r="AG250" s="59" t="s">
        <v>146</v>
      </c>
      <c r="AH250" s="54" t="s">
        <v>147</v>
      </c>
      <c r="AI250" s="101" t="s">
        <v>147</v>
      </c>
      <c r="AL250" s="54" t="s">
        <v>156</v>
      </c>
      <c r="AM250" s="98" t="s">
        <v>156</v>
      </c>
    </row>
    <row r="251" spans="1:39" x14ac:dyDescent="0.25">
      <c r="A251" s="5"/>
      <c r="B251" s="5"/>
      <c r="C251" t="s">
        <v>3</v>
      </c>
      <c r="E251" t="s">
        <v>4</v>
      </c>
      <c r="F251" t="s">
        <v>5</v>
      </c>
      <c r="G251" s="4" t="s">
        <v>6</v>
      </c>
      <c r="H251" s="6" t="s">
        <v>7</v>
      </c>
      <c r="I251" s="4" t="s">
        <v>98</v>
      </c>
      <c r="J251" s="4" t="s">
        <v>99</v>
      </c>
      <c r="K251" s="4" t="s">
        <v>74</v>
      </c>
      <c r="L251" s="7" t="s">
        <v>171</v>
      </c>
      <c r="M251" s="24" t="s">
        <v>8</v>
      </c>
      <c r="N251" s="4" t="s">
        <v>9</v>
      </c>
      <c r="O251" s="4" t="s">
        <v>10</v>
      </c>
      <c r="P251" s="4" t="s">
        <v>11</v>
      </c>
      <c r="Q251" s="4" t="s">
        <v>82</v>
      </c>
      <c r="R251" s="4"/>
      <c r="S251" s="84" t="s">
        <v>82</v>
      </c>
      <c r="T251" s="21"/>
      <c r="U251" s="10" t="s">
        <v>148</v>
      </c>
      <c r="V251" s="55" t="s">
        <v>10</v>
      </c>
      <c r="W251" s="14" t="s">
        <v>149</v>
      </c>
      <c r="X251" s="102" t="s">
        <v>149</v>
      </c>
      <c r="Y251" s="21"/>
      <c r="Z251" s="10" t="s">
        <v>148</v>
      </c>
      <c r="AA251" s="55" t="s">
        <v>10</v>
      </c>
      <c r="AB251" s="103" t="s">
        <v>150</v>
      </c>
      <c r="AC251" s="14" t="s">
        <v>151</v>
      </c>
      <c r="AD251" s="104" t="s">
        <v>151</v>
      </c>
      <c r="AF251" s="9" t="s">
        <v>10</v>
      </c>
      <c r="AG251" s="103" t="s">
        <v>82</v>
      </c>
      <c r="AH251" s="14" t="s">
        <v>151</v>
      </c>
      <c r="AI251" s="104" t="s">
        <v>151</v>
      </c>
      <c r="AK251" s="44" t="s">
        <v>10</v>
      </c>
      <c r="AL251" s="13" t="s">
        <v>157</v>
      </c>
      <c r="AM251" s="104" t="s">
        <v>157</v>
      </c>
    </row>
    <row r="252" spans="1:39" x14ac:dyDescent="0.25">
      <c r="A252">
        <v>1</v>
      </c>
      <c r="C252" s="9" t="s">
        <v>12</v>
      </c>
      <c r="D252" s="9"/>
      <c r="E252" s="10" t="s">
        <v>13</v>
      </c>
      <c r="F252" s="44" t="s">
        <v>14</v>
      </c>
      <c r="G252" s="45">
        <v>44551</v>
      </c>
      <c r="H252" s="41">
        <v>0.45902777777777781</v>
      </c>
      <c r="I252" s="64">
        <v>-23</v>
      </c>
      <c r="J252" s="40">
        <v>70</v>
      </c>
      <c r="K252" s="40" t="s">
        <v>88</v>
      </c>
      <c r="L252" s="10">
        <v>32</v>
      </c>
      <c r="M252" s="65">
        <f>+((101325*(1-(2.25577*10^-5)*(L252))^5.25588))</f>
        <v>100941.16925190832</v>
      </c>
      <c r="N252" s="10">
        <f t="shared" ref="N252:N271" si="57">+M252/100000</f>
        <v>1.0094116925190832</v>
      </c>
      <c r="O252" s="10" t="s">
        <v>15</v>
      </c>
      <c r="P252" s="10">
        <f>_xll.HumidairTdbRHPsi(I252,J252,N252,O252)</f>
        <v>3.3447558713765993E-4</v>
      </c>
      <c r="Q252" s="67">
        <f>+P252*1000</f>
        <v>0.3344755871376599</v>
      </c>
      <c r="R252" s="43"/>
      <c r="S252" s="82">
        <v>0.3344755871376599</v>
      </c>
      <c r="T252" s="21"/>
      <c r="U252" s="10">
        <v>1</v>
      </c>
      <c r="V252" s="10" t="s">
        <v>152</v>
      </c>
      <c r="W252" s="105">
        <f>_xll.HumidairTdbRHPsi(I252, J252,N252,V252)</f>
        <v>-26.577979792419796</v>
      </c>
      <c r="X252" s="106">
        <v>-26.577979792419796</v>
      </c>
      <c r="Y252" s="21"/>
      <c r="Z252" s="10">
        <v>1</v>
      </c>
      <c r="AA252" s="10" t="s">
        <v>153</v>
      </c>
      <c r="AB252" s="105">
        <f>_xll.HumidairTdbRHPsi(I252,J252,N252,AA252)</f>
        <v>-22.308612261639436</v>
      </c>
      <c r="AC252" s="105">
        <f>+AB252+37</f>
        <v>14.691387738360564</v>
      </c>
      <c r="AD252" s="124">
        <v>14.691387738360564</v>
      </c>
      <c r="AF252" s="10" t="s">
        <v>154</v>
      </c>
      <c r="AG252" s="105">
        <f>_xll.HumidairTdbRHPsi(I252,J252,N252,AF252)</f>
        <v>-23.130530001829548</v>
      </c>
      <c r="AH252" s="105">
        <f>+AG252+37</f>
        <v>13.869469998170452</v>
      </c>
      <c r="AI252" s="107">
        <v>13.869469998170452</v>
      </c>
      <c r="AK252" s="10" t="s">
        <v>158</v>
      </c>
      <c r="AL252" s="113">
        <f>_xll.HumidairTdbRHPsi(I252,J252,N252,AK252)</f>
        <v>0.71070365694991733</v>
      </c>
      <c r="AM252" s="119">
        <v>0.71070365694991733</v>
      </c>
    </row>
    <row r="253" spans="1:39" x14ac:dyDescent="0.25">
      <c r="A253">
        <v>2</v>
      </c>
      <c r="B253" s="1" t="s">
        <v>16</v>
      </c>
      <c r="C253" s="13" t="s">
        <v>17</v>
      </c>
      <c r="D253" s="13"/>
      <c r="E253" s="14" t="s">
        <v>18</v>
      </c>
      <c r="F253" s="11" t="s">
        <v>19</v>
      </c>
      <c r="G253" s="45">
        <v>44552</v>
      </c>
      <c r="H253" s="41">
        <v>4.1666666666666664E-2</v>
      </c>
      <c r="I253" s="40">
        <v>-26</v>
      </c>
      <c r="J253" s="40">
        <v>60</v>
      </c>
      <c r="K253" s="40" t="s">
        <v>85</v>
      </c>
      <c r="L253" s="10">
        <v>41</v>
      </c>
      <c r="M253" s="65">
        <f t="shared" ref="M253:M261" si="58">+((101325*(1-(2.25577*10^-5)*(L253))^5.25588))</f>
        <v>100833.42925724134</v>
      </c>
      <c r="N253" s="10">
        <f t="shared" si="57"/>
        <v>1.0083342925724135</v>
      </c>
      <c r="O253" s="10" t="s">
        <v>15</v>
      </c>
      <c r="P253" s="10">
        <f>_xll.HumidairTdbRHPsi(I253,J253,N253,O253)</f>
        <v>2.1292133547003527E-4</v>
      </c>
      <c r="Q253" s="67">
        <f t="shared" ref="Q253:Q261" si="59">+P253*1000</f>
        <v>0.21292133547003528</v>
      </c>
      <c r="R253" s="43"/>
      <c r="S253" s="82">
        <v>0.21292133547003528</v>
      </c>
      <c r="T253" s="21"/>
      <c r="U253" s="10">
        <v>2</v>
      </c>
      <c r="V253" s="10" t="s">
        <v>152</v>
      </c>
      <c r="W253" s="105">
        <f>_xll.HumidairTdbRHPsi(I253, J253,N253,V253)</f>
        <v>-30.972548117432467</v>
      </c>
      <c r="X253" s="106">
        <v>-30.972548117432467</v>
      </c>
      <c r="Y253" s="21"/>
      <c r="Z253" s="10">
        <v>2</v>
      </c>
      <c r="AA253" s="10" t="s">
        <v>153</v>
      </c>
      <c r="AB253" s="105">
        <f>_xll.HumidairTdbRHPsi(I253,J253,N253,AA253)</f>
        <v>-25.6252070697169</v>
      </c>
      <c r="AC253" s="108">
        <f t="shared" ref="AC253:AC271" si="60">+AB253+37</f>
        <v>11.3747929302831</v>
      </c>
      <c r="AD253" s="125">
        <v>11.3747929302831</v>
      </c>
      <c r="AF253" s="10" t="s">
        <v>154</v>
      </c>
      <c r="AG253" s="105">
        <f>_xll.HumidairTdbRHPsi(I253,J253,N253,AF253)</f>
        <v>-26.147240310839294</v>
      </c>
      <c r="AH253" s="108">
        <f t="shared" ref="AH253:AH271" si="61">+AG253+37</f>
        <v>10.852759689160706</v>
      </c>
      <c r="AI253" s="107">
        <v>10.852759689160706</v>
      </c>
      <c r="AK253" s="10" t="s">
        <v>158</v>
      </c>
      <c r="AL253" s="113">
        <f>_xll.HumidairTdbRHPsi(I253,J253,N253,AK253)</f>
        <v>0.70289122682451111</v>
      </c>
      <c r="AM253" s="119">
        <v>0.70289122682451111</v>
      </c>
    </row>
    <row r="254" spans="1:39" x14ac:dyDescent="0.25">
      <c r="A254">
        <v>3</v>
      </c>
      <c r="C254" s="13" t="s">
        <v>20</v>
      </c>
      <c r="D254" s="13"/>
      <c r="E254" s="10" t="s">
        <v>21</v>
      </c>
      <c r="F254" s="11" t="s">
        <v>22</v>
      </c>
      <c r="G254" s="45">
        <v>44551</v>
      </c>
      <c r="H254" s="41">
        <v>0.69791666666666663</v>
      </c>
      <c r="I254" s="40">
        <v>-7</v>
      </c>
      <c r="J254" s="40">
        <v>79</v>
      </c>
      <c r="K254" s="40" t="s">
        <v>75</v>
      </c>
      <c r="L254" s="10">
        <v>15</v>
      </c>
      <c r="M254" s="65">
        <f t="shared" si="58"/>
        <v>101144.93246061618</v>
      </c>
      <c r="N254" s="10">
        <f t="shared" si="57"/>
        <v>1.0114493246061618</v>
      </c>
      <c r="O254" s="10" t="s">
        <v>15</v>
      </c>
      <c r="P254" s="10">
        <f>_xll.HumidairTdbRHPsi(I254,J254,N254,O254)</f>
        <v>1.6540500652347701E-3</v>
      </c>
      <c r="Q254" s="67">
        <f t="shared" si="59"/>
        <v>1.6540500652347701</v>
      </c>
      <c r="R254" s="43"/>
      <c r="S254" s="82">
        <v>1.6540500652347701</v>
      </c>
      <c r="T254" s="21"/>
      <c r="U254" s="10">
        <v>3</v>
      </c>
      <c r="V254" s="10" t="s">
        <v>152</v>
      </c>
      <c r="W254" s="105">
        <f>_xll.HumidairTdbRHPsi(I254, J254,N254,V254)</f>
        <v>-9.6893221053334742</v>
      </c>
      <c r="X254" s="106">
        <v>-9.6893221053334742</v>
      </c>
      <c r="Y254" s="21"/>
      <c r="Z254" s="10">
        <v>3</v>
      </c>
      <c r="AA254" s="10" t="s">
        <v>153</v>
      </c>
      <c r="AB254" s="105">
        <f>_xll.HumidairTdbRHPsi(I254,J254,N254,AA254)</f>
        <v>-2.9263649818627764</v>
      </c>
      <c r="AC254" s="108">
        <f t="shared" si="60"/>
        <v>34.073635018137225</v>
      </c>
      <c r="AD254" s="125">
        <v>34.073635018137225</v>
      </c>
      <c r="AF254" s="10" t="s">
        <v>154</v>
      </c>
      <c r="AG254" s="105">
        <f>_xll.HumidairTdbRHPsi(I254,J254,N254,AF254)</f>
        <v>-7.0399781839776514</v>
      </c>
      <c r="AH254" s="108">
        <f t="shared" si="61"/>
        <v>29.960021816022348</v>
      </c>
      <c r="AI254" s="107">
        <v>29.960021816022348</v>
      </c>
      <c r="AK254" s="10" t="s">
        <v>158</v>
      </c>
      <c r="AL254" s="113">
        <f>_xll.HumidairTdbRHPsi(I254,J254,N254,AK254)</f>
        <v>0.75483556908823324</v>
      </c>
      <c r="AM254" s="119">
        <v>0.75483556908823324</v>
      </c>
    </row>
    <row r="255" spans="1:39" x14ac:dyDescent="0.25">
      <c r="A255" s="5">
        <v>4</v>
      </c>
      <c r="B255" s="15"/>
      <c r="C255" s="13" t="s">
        <v>23</v>
      </c>
      <c r="D255" s="13"/>
      <c r="E255" s="10" t="s">
        <v>24</v>
      </c>
      <c r="F255" s="11" t="s">
        <v>25</v>
      </c>
      <c r="G255" s="45">
        <v>44551</v>
      </c>
      <c r="H255" s="41">
        <v>0.3756944444444445</v>
      </c>
      <c r="I255" s="40">
        <v>-15</v>
      </c>
      <c r="J255" s="40">
        <v>84</v>
      </c>
      <c r="K255" s="40" t="s">
        <v>75</v>
      </c>
      <c r="L255" s="10">
        <v>26</v>
      </c>
      <c r="M255" s="65">
        <f t="shared" si="58"/>
        <v>101013.04768769341</v>
      </c>
      <c r="N255" s="10">
        <f t="shared" si="57"/>
        <v>1.0101304768769341</v>
      </c>
      <c r="O255" s="10" t="s">
        <v>15</v>
      </c>
      <c r="P255" s="10">
        <f>_xll.HumidairTdbRHPsi(I255,J255,N255,O255)</f>
        <v>8.5977642594739089E-4</v>
      </c>
      <c r="Q255" s="67">
        <f t="shared" si="59"/>
        <v>0.8597764259473909</v>
      </c>
      <c r="R255" s="43"/>
      <c r="S255" s="82">
        <v>0.8597764259473909</v>
      </c>
      <c r="T255" s="21"/>
      <c r="U255" s="10">
        <v>4</v>
      </c>
      <c r="V255" s="10" t="s">
        <v>152</v>
      </c>
      <c r="W255" s="105">
        <f>_xll.HumidairTdbRHPsi(I255, J255,N255,V255)</f>
        <v>-16.876277892325902</v>
      </c>
      <c r="X255" s="106">
        <v>-16.876277892325902</v>
      </c>
      <c r="Y255" s="21"/>
      <c r="Z255" s="10">
        <v>4</v>
      </c>
      <c r="AA255" s="10" t="s">
        <v>153</v>
      </c>
      <c r="AB255" s="105">
        <f>_xll.HumidairTdbRHPsi(I255,J255,N255,AA255)</f>
        <v>-12.959775950365527</v>
      </c>
      <c r="AC255" s="108">
        <f t="shared" si="60"/>
        <v>24.040224049634475</v>
      </c>
      <c r="AD255" s="125">
        <v>24.040224049634475</v>
      </c>
      <c r="AF255" s="10" t="s">
        <v>154</v>
      </c>
      <c r="AG255" s="105">
        <f>_xll.HumidairTdbRHPsi(I255,J255,N255,AF255)</f>
        <v>-15.085285062209353</v>
      </c>
      <c r="AH255" s="108">
        <f t="shared" si="61"/>
        <v>21.914714937790649</v>
      </c>
      <c r="AI255" s="107">
        <v>21.914714937790649</v>
      </c>
      <c r="AK255" s="10" t="s">
        <v>158</v>
      </c>
      <c r="AL255" s="113">
        <f>_xll.HumidairTdbRHPsi(I255,J255,N255,AK255)</f>
        <v>0.73301255345535021</v>
      </c>
      <c r="AM255" s="119">
        <v>0.73301255345535021</v>
      </c>
    </row>
    <row r="256" spans="1:39" x14ac:dyDescent="0.25">
      <c r="A256">
        <v>5</v>
      </c>
      <c r="C256" s="9" t="s">
        <v>26</v>
      </c>
      <c r="D256" s="9"/>
      <c r="E256" s="10" t="s">
        <v>27</v>
      </c>
      <c r="F256" s="11" t="s">
        <v>28</v>
      </c>
      <c r="G256" s="45">
        <v>44551</v>
      </c>
      <c r="H256" s="46">
        <v>0.98888888888888893</v>
      </c>
      <c r="I256" s="40">
        <v>-11</v>
      </c>
      <c r="J256" s="40">
        <v>69</v>
      </c>
      <c r="K256" s="40" t="s">
        <v>110</v>
      </c>
      <c r="L256" s="10">
        <v>356</v>
      </c>
      <c r="M256" s="65">
        <f t="shared" si="58"/>
        <v>97120.766933102874</v>
      </c>
      <c r="N256" s="10">
        <f t="shared" si="57"/>
        <v>0.97120766933102876</v>
      </c>
      <c r="O256" s="10" t="s">
        <v>15</v>
      </c>
      <c r="P256" s="10">
        <f>_xll.HumidairTdbRHPsi(I256,J256,N256,O256)</f>
        <v>1.0565453157904859E-3</v>
      </c>
      <c r="Q256" s="67">
        <f t="shared" si="59"/>
        <v>1.0565453157904858</v>
      </c>
      <c r="R256" s="43"/>
      <c r="S256" s="82">
        <v>1.0565453157904858</v>
      </c>
      <c r="T256" s="21"/>
      <c r="U256" s="10">
        <v>5</v>
      </c>
      <c r="V256" s="10" t="s">
        <v>152</v>
      </c>
      <c r="W256" s="105">
        <f>_xll.HumidairTdbRHPsi(I256, J256,N256,V256)</f>
        <v>-15.083669096119195</v>
      </c>
      <c r="X256" s="106">
        <v>-15.083669096119195</v>
      </c>
      <c r="Y256" s="21"/>
      <c r="Z256" s="10">
        <v>5</v>
      </c>
      <c r="AA256" s="10" t="s">
        <v>153</v>
      </c>
      <c r="AB256" s="105">
        <f>_xll.HumidairTdbRHPsi(I256,J256,N256,AA256)</f>
        <v>-8.4309093684947189</v>
      </c>
      <c r="AC256" s="108">
        <f t="shared" si="60"/>
        <v>28.569090631505283</v>
      </c>
      <c r="AD256" s="125">
        <v>28.569090631505283</v>
      </c>
      <c r="AF256" s="10" t="s">
        <v>154</v>
      </c>
      <c r="AG256" s="105">
        <f>_xll.HumidairTdbRHPsi(I256,J256,N256,AF256)</f>
        <v>-11.050769772490987</v>
      </c>
      <c r="AH256" s="108">
        <f t="shared" si="61"/>
        <v>25.949230227509013</v>
      </c>
      <c r="AI256" s="107">
        <v>25.949230227509013</v>
      </c>
      <c r="AK256" s="10" t="s">
        <v>158</v>
      </c>
      <c r="AL256" s="113">
        <f>_xll.HumidairTdbRHPsi(I256,J256,N256,AK256)</f>
        <v>0.7742736597384291</v>
      </c>
      <c r="AM256" s="119">
        <v>0.7742736597384291</v>
      </c>
    </row>
    <row r="257" spans="1:39" x14ac:dyDescent="0.25">
      <c r="A257">
        <v>6</v>
      </c>
      <c r="C257" s="9" t="s">
        <v>29</v>
      </c>
      <c r="D257" s="9"/>
      <c r="E257" s="10" t="s">
        <v>30</v>
      </c>
      <c r="F257" s="11" t="s">
        <v>31</v>
      </c>
      <c r="G257" s="45">
        <v>44551</v>
      </c>
      <c r="H257" s="41">
        <v>0.32500000000000001</v>
      </c>
      <c r="I257" s="40">
        <v>2</v>
      </c>
      <c r="J257" s="40">
        <v>90</v>
      </c>
      <c r="K257" s="48" t="s">
        <v>85</v>
      </c>
      <c r="L257" s="10">
        <v>2</v>
      </c>
      <c r="M257" s="65">
        <f t="shared" si="58"/>
        <v>101300.97600813</v>
      </c>
      <c r="N257" s="10">
        <f t="shared" si="57"/>
        <v>1.0130097600812999</v>
      </c>
      <c r="O257" s="10" t="s">
        <v>15</v>
      </c>
      <c r="P257" s="10">
        <f>_xll.HumidairTdbRHPsi(I257,J257,N257,O257)</f>
        <v>3.9412227475007361E-3</v>
      </c>
      <c r="Q257" s="67">
        <f t="shared" si="59"/>
        <v>3.9412227475007362</v>
      </c>
      <c r="R257" s="43"/>
      <c r="S257" s="82">
        <v>3.9412227475007362</v>
      </c>
      <c r="T257" s="21"/>
      <c r="U257" s="10">
        <v>6</v>
      </c>
      <c r="V257" s="10" t="s">
        <v>152</v>
      </c>
      <c r="W257" s="105">
        <f>_xll.HumidairTdbRHPsi(I257, J257,N257,V257)</f>
        <v>0.53440234145188015</v>
      </c>
      <c r="X257" s="106">
        <v>0.53440234145188015</v>
      </c>
      <c r="Y257" s="21"/>
      <c r="Z257" s="10">
        <v>6</v>
      </c>
      <c r="AA257" s="10" t="s">
        <v>153</v>
      </c>
      <c r="AB257" s="105">
        <f>_xll.HumidairTdbRHPsi(I257,J257,N257,AA257)</f>
        <v>11.878910785611902</v>
      </c>
      <c r="AC257" s="108">
        <f t="shared" si="60"/>
        <v>48.8789107856119</v>
      </c>
      <c r="AD257" s="125">
        <v>48.8789107856119</v>
      </c>
      <c r="AF257" s="10" t="s">
        <v>154</v>
      </c>
      <c r="AG257" s="105">
        <f>_xll.HumidairTdbRHPsi(I257,J257,N257,AF257)</f>
        <v>2.0117571560576191</v>
      </c>
      <c r="AH257" s="108">
        <f t="shared" si="61"/>
        <v>39.01175715605762</v>
      </c>
      <c r="AI257" s="107">
        <v>39.01175715605762</v>
      </c>
      <c r="AK257" s="10" t="s">
        <v>158</v>
      </c>
      <c r="AL257" s="113">
        <f>_xll.HumidairTdbRHPsi(I257,J257,N257,AK257)</f>
        <v>0.77925339196266485</v>
      </c>
      <c r="AM257" s="119">
        <v>0.77925339196266485</v>
      </c>
    </row>
    <row r="258" spans="1:39" x14ac:dyDescent="0.25">
      <c r="A258">
        <v>7</v>
      </c>
      <c r="B258" s="1" t="s">
        <v>32</v>
      </c>
      <c r="C258" s="9" t="s">
        <v>33</v>
      </c>
      <c r="D258" s="9"/>
      <c r="E258" s="10" t="s">
        <v>34</v>
      </c>
      <c r="F258" s="11" t="s">
        <v>35</v>
      </c>
      <c r="G258" s="45">
        <v>44551</v>
      </c>
      <c r="H258" s="41">
        <v>0.70694444444444438</v>
      </c>
      <c r="I258" s="40">
        <v>6</v>
      </c>
      <c r="J258" s="40">
        <v>86</v>
      </c>
      <c r="K258" s="40" t="s">
        <v>75</v>
      </c>
      <c r="L258" s="10">
        <v>126</v>
      </c>
      <c r="M258" s="65">
        <f t="shared" si="58"/>
        <v>99820.46987859541</v>
      </c>
      <c r="N258" s="10">
        <f t="shared" si="57"/>
        <v>0.99820469878595408</v>
      </c>
      <c r="O258" s="10" t="s">
        <v>15</v>
      </c>
      <c r="P258" s="10">
        <f>_xll.HumidairTdbRHPsi(I258,J258,N258,O258)</f>
        <v>5.0721188605164589E-3</v>
      </c>
      <c r="Q258" s="67">
        <f t="shared" si="59"/>
        <v>5.0721188605164587</v>
      </c>
      <c r="R258" s="43"/>
      <c r="S258" s="82">
        <v>5.0721188605164587</v>
      </c>
      <c r="T258" s="21"/>
      <c r="U258" s="10">
        <v>7</v>
      </c>
      <c r="V258" s="10" t="s">
        <v>152</v>
      </c>
      <c r="W258" s="105">
        <f>_xll.HumidairTdbRHPsi(I258, J258,N258,V258)</f>
        <v>3.8388789949131024</v>
      </c>
      <c r="X258" s="106">
        <v>3.8388789949131024</v>
      </c>
      <c r="Y258" s="21"/>
      <c r="Z258" s="10">
        <v>7</v>
      </c>
      <c r="AA258" s="10" t="s">
        <v>153</v>
      </c>
      <c r="AB258" s="105">
        <f>_xll.HumidairTdbRHPsi(I258,J258,N258,AA258)</f>
        <v>18.775291288812983</v>
      </c>
      <c r="AC258" s="108">
        <f t="shared" si="60"/>
        <v>55.77529128881298</v>
      </c>
      <c r="AD258" s="125">
        <v>55.77529128881298</v>
      </c>
      <c r="AF258" s="10" t="s">
        <v>154</v>
      </c>
      <c r="AG258" s="105">
        <f>_xll.HumidairTdbRHPsi(I258,J258,N258,AF258)</f>
        <v>6.0392641313105813</v>
      </c>
      <c r="AH258" s="108">
        <f t="shared" si="61"/>
        <v>43.039264131310581</v>
      </c>
      <c r="AI258" s="107">
        <v>43.039264131310581</v>
      </c>
      <c r="AK258" s="10" t="s">
        <v>158</v>
      </c>
      <c r="AL258" s="113">
        <f>_xll.HumidairTdbRHPsi(I258,J258,N258,AK258)</f>
        <v>0.8023531055344949</v>
      </c>
      <c r="AM258" s="119">
        <v>0.8023531055344949</v>
      </c>
    </row>
    <row r="259" spans="1:39" x14ac:dyDescent="0.25">
      <c r="A259">
        <v>8</v>
      </c>
      <c r="C259" s="9" t="s">
        <v>36</v>
      </c>
      <c r="D259" s="9"/>
      <c r="E259" s="10" t="s">
        <v>37</v>
      </c>
      <c r="F259" s="11" t="s">
        <v>38</v>
      </c>
      <c r="G259" s="45">
        <v>44551</v>
      </c>
      <c r="H259" s="41">
        <v>0.99791666666666667</v>
      </c>
      <c r="I259" s="40">
        <v>-20</v>
      </c>
      <c r="J259" s="40">
        <v>41</v>
      </c>
      <c r="K259" s="40" t="s">
        <v>88</v>
      </c>
      <c r="L259" s="10">
        <v>143</v>
      </c>
      <c r="M259" s="65">
        <f t="shared" si="58"/>
        <v>99618.87034335341</v>
      </c>
      <c r="N259" s="10">
        <f t="shared" si="57"/>
        <v>0.99618870343353405</v>
      </c>
      <c r="O259" s="10" t="s">
        <v>15</v>
      </c>
      <c r="P259" s="10">
        <f>_xll.HumidairTdbRHPsi(I259,J259,N259,O259)</f>
        <v>2.6558536140092404E-4</v>
      </c>
      <c r="Q259" s="67">
        <f t="shared" si="59"/>
        <v>0.26558536140092404</v>
      </c>
      <c r="R259" s="43"/>
      <c r="S259" s="82">
        <v>0.26558536140092404</v>
      </c>
      <c r="T259" s="21"/>
      <c r="U259" s="10">
        <v>8</v>
      </c>
      <c r="V259" s="10" t="s">
        <v>152</v>
      </c>
      <c r="W259" s="105">
        <f>_xll.HumidairTdbRHPsi(I259, J259,N259,V259)</f>
        <v>-28.963764276648192</v>
      </c>
      <c r="X259" s="106">
        <v>-28.963764276648192</v>
      </c>
      <c r="Y259" s="21"/>
      <c r="Z259" s="10">
        <v>8</v>
      </c>
      <c r="AA259" s="10" t="s">
        <v>153</v>
      </c>
      <c r="AB259" s="105">
        <f>_xll.HumidairTdbRHPsi(I259,J259,N259,AA259)</f>
        <v>-19.455091102223452</v>
      </c>
      <c r="AC259" s="108">
        <f t="shared" si="60"/>
        <v>17.544908897776548</v>
      </c>
      <c r="AD259" s="125">
        <v>17.544908897776548</v>
      </c>
      <c r="AF259" s="10" t="s">
        <v>154</v>
      </c>
      <c r="AG259" s="105">
        <f>_xll.HumidairTdbRHPsi(I259,J259,N259,AF259)</f>
        <v>-20.109215221422826</v>
      </c>
      <c r="AH259" s="108">
        <f t="shared" si="61"/>
        <v>16.890784778577174</v>
      </c>
      <c r="AI259" s="107">
        <v>16.890784778577174</v>
      </c>
      <c r="AK259" s="10" t="s">
        <v>158</v>
      </c>
      <c r="AL259" s="113">
        <f>_xll.HumidairTdbRHPsi(I259,J259,N259,AK259)</f>
        <v>0.72882180136001351</v>
      </c>
      <c r="AM259" s="119">
        <v>0.72882180136001351</v>
      </c>
    </row>
    <row r="260" spans="1:39" x14ac:dyDescent="0.25">
      <c r="A260">
        <v>9</v>
      </c>
      <c r="C260" s="94" t="s">
        <v>39</v>
      </c>
      <c r="D260" s="94"/>
      <c r="E260" s="10" t="s">
        <v>40</v>
      </c>
      <c r="F260" s="11" t="s">
        <v>41</v>
      </c>
      <c r="G260" s="45">
        <v>44551</v>
      </c>
      <c r="H260" s="41">
        <v>0.4465277777777778</v>
      </c>
      <c r="I260" s="40">
        <v>-3</v>
      </c>
      <c r="J260" s="40">
        <v>51</v>
      </c>
      <c r="K260" s="40" t="s">
        <v>75</v>
      </c>
      <c r="L260" s="10">
        <v>62</v>
      </c>
      <c r="M260" s="65">
        <f t="shared" si="58"/>
        <v>100582.39802554256</v>
      </c>
      <c r="N260" s="10">
        <f t="shared" si="57"/>
        <v>1.0058239802554256</v>
      </c>
      <c r="O260" s="10" t="s">
        <v>15</v>
      </c>
      <c r="P260" s="10">
        <f>_xll.HumidairTdbRHPsi(I260,J260,N260,O260)</f>
        <v>1.5110541956698661E-3</v>
      </c>
      <c r="Q260" s="67">
        <f t="shared" si="59"/>
        <v>1.5110541956698662</v>
      </c>
      <c r="R260" s="43"/>
      <c r="S260" s="82">
        <v>1.5110541956698662</v>
      </c>
      <c r="T260" s="21"/>
      <c r="U260" s="10">
        <v>9</v>
      </c>
      <c r="V260" s="10" t="s">
        <v>152</v>
      </c>
      <c r="W260" s="105">
        <f>_xll.HumidairTdbRHPsi(I260, J260,N260,V260)</f>
        <v>-10.766134999197391</v>
      </c>
      <c r="X260" s="106">
        <v>-10.766134999197391</v>
      </c>
      <c r="Y260" s="21"/>
      <c r="Z260" s="10">
        <v>9</v>
      </c>
      <c r="AA260" s="10" t="s">
        <v>153</v>
      </c>
      <c r="AB260" s="105">
        <f>_xll.HumidairTdbRHPsi(I260,J260,N260,AA260)</f>
        <v>0.75398865277021609</v>
      </c>
      <c r="AC260" s="108">
        <f t="shared" si="60"/>
        <v>37.753988652770218</v>
      </c>
      <c r="AD260" s="125">
        <v>37.753988652770218</v>
      </c>
      <c r="AF260" s="10" t="s">
        <v>154</v>
      </c>
      <c r="AG260" s="105">
        <f>_xll.HumidairTdbRHPsi(I260,J260,N260,AF260)</f>
        <v>-3.0153267514175237</v>
      </c>
      <c r="AH260" s="108">
        <f t="shared" si="61"/>
        <v>33.984673248582475</v>
      </c>
      <c r="AI260" s="107">
        <v>33.984673248582475</v>
      </c>
      <c r="AK260" s="10" t="s">
        <v>158</v>
      </c>
      <c r="AL260" s="113">
        <f>_xll.HumidairTdbRHPsi(I260,J260,N260,AK260)</f>
        <v>0.77051130715748262</v>
      </c>
      <c r="AM260" s="119">
        <v>0.77051130715748262</v>
      </c>
    </row>
    <row r="261" spans="1:39" x14ac:dyDescent="0.25">
      <c r="A261" s="5">
        <v>10</v>
      </c>
      <c r="B261" s="15"/>
      <c r="C261" s="13" t="s">
        <v>42</v>
      </c>
      <c r="D261" s="13"/>
      <c r="E261" s="14" t="s">
        <v>43</v>
      </c>
      <c r="F261" s="8" t="s">
        <v>44</v>
      </c>
      <c r="G261" s="45">
        <v>44551</v>
      </c>
      <c r="H261" s="41">
        <v>0.40972222222222227</v>
      </c>
      <c r="I261" s="40">
        <v>-10</v>
      </c>
      <c r="J261" s="40">
        <v>88</v>
      </c>
      <c r="K261" s="40" t="s">
        <v>133</v>
      </c>
      <c r="L261" s="10">
        <v>255</v>
      </c>
      <c r="M261" s="65">
        <f t="shared" si="58"/>
        <v>98298.910193542106</v>
      </c>
      <c r="N261" s="10">
        <f t="shared" si="57"/>
        <v>0.98298910193542111</v>
      </c>
      <c r="O261" s="10" t="s">
        <v>15</v>
      </c>
      <c r="P261" s="10">
        <f>_xll.HumidairTdbRHPsi(I261,J261,N261,O261)</f>
        <v>1.4563975218187281E-3</v>
      </c>
      <c r="Q261" s="67">
        <f t="shared" si="59"/>
        <v>1.4563975218187282</v>
      </c>
      <c r="R261" s="43"/>
      <c r="S261" s="82">
        <v>1.4563975218187282</v>
      </c>
      <c r="T261" s="21"/>
      <c r="U261" s="10">
        <v>10</v>
      </c>
      <c r="V261" s="10" t="s">
        <v>152</v>
      </c>
      <c r="W261" s="105">
        <f>_xll.HumidairTdbRHPsi(I261, J261,N261,V261)</f>
        <v>-11.432310504737814</v>
      </c>
      <c r="X261" s="106">
        <v>-11.432310504737814</v>
      </c>
      <c r="Y261" s="21"/>
      <c r="Z261" s="10">
        <v>10</v>
      </c>
      <c r="AA261" s="10" t="s">
        <v>153</v>
      </c>
      <c r="AB261" s="105">
        <f>_xll.HumidairTdbRHPsi(I261,J261,N261,AA261)</f>
        <v>-6.4346920173851565</v>
      </c>
      <c r="AC261" s="108">
        <f t="shared" si="60"/>
        <v>30.565307982614843</v>
      </c>
      <c r="AD261" s="125">
        <v>30.565307982614843</v>
      </c>
      <c r="AF261" s="10" t="s">
        <v>154</v>
      </c>
      <c r="AG261" s="105">
        <f>_xll.HumidairTdbRHPsi(I261,J261,N261,AF261)</f>
        <v>-10.048666090546815</v>
      </c>
      <c r="AH261" s="108">
        <f t="shared" si="61"/>
        <v>26.951333909453183</v>
      </c>
      <c r="AI261" s="107">
        <v>26.951333909453183</v>
      </c>
      <c r="AK261" s="10" t="s">
        <v>158</v>
      </c>
      <c r="AL261" s="113">
        <f>_xll.HumidairTdbRHPsi(I261,J261,N261,AK261)</f>
        <v>0.76791674124000242</v>
      </c>
      <c r="AM261" s="119">
        <v>0.76791674124000242</v>
      </c>
    </row>
    <row r="262" spans="1:39" x14ac:dyDescent="0.25">
      <c r="A262">
        <v>11</v>
      </c>
      <c r="C262" s="9" t="s">
        <v>77</v>
      </c>
      <c r="D262" s="9"/>
      <c r="E262" s="10" t="s">
        <v>78</v>
      </c>
      <c r="F262" s="11" t="s">
        <v>79</v>
      </c>
      <c r="G262" s="45">
        <v>44551</v>
      </c>
      <c r="H262" s="46">
        <v>0.16319444444444445</v>
      </c>
      <c r="I262" s="40">
        <v>23</v>
      </c>
      <c r="J262" s="40">
        <v>22</v>
      </c>
      <c r="K262" s="40" t="s">
        <v>85</v>
      </c>
      <c r="L262" s="10">
        <v>138</v>
      </c>
      <c r="M262" s="65">
        <f>+((101325*(1-(2.25577*10^-5)*(L262))^5.25588))</f>
        <v>99678.130068961269</v>
      </c>
      <c r="N262" s="10">
        <f t="shared" si="57"/>
        <v>0.99678130068961268</v>
      </c>
      <c r="O262" s="10" t="s">
        <v>15</v>
      </c>
      <c r="P262" s="10">
        <f>_xll.HumidairTdbRHPsi(I262,J262,N262,O262)</f>
        <v>3.8981904176363909E-3</v>
      </c>
      <c r="Q262" s="67">
        <f>+P262*1000</f>
        <v>3.8981904176363908</v>
      </c>
      <c r="R262" s="43"/>
      <c r="S262" s="82">
        <v>3.8981904176363908</v>
      </c>
      <c r="T262" s="21"/>
      <c r="U262" s="10">
        <v>11</v>
      </c>
      <c r="V262" s="10" t="s">
        <v>152</v>
      </c>
      <c r="W262" s="105">
        <f>_xll.HumidairTdbRHPsi(I262, J262,N262,V262)</f>
        <v>0.16157962957242944</v>
      </c>
      <c r="X262" s="106">
        <v>0.16157962957242944</v>
      </c>
      <c r="Y262" s="21"/>
      <c r="Z262" s="10">
        <v>11</v>
      </c>
      <c r="AA262" s="10" t="s">
        <v>153</v>
      </c>
      <c r="AB262" s="105">
        <f>_xll.HumidairTdbRHPsi(I262,J262,N262,AA262)</f>
        <v>33.056291820652987</v>
      </c>
      <c r="AC262" s="108">
        <f t="shared" si="60"/>
        <v>70.056291820652987</v>
      </c>
      <c r="AD262" s="125">
        <v>70.056291820652987</v>
      </c>
      <c r="AF262" s="10" t="s">
        <v>154</v>
      </c>
      <c r="AG262" s="105">
        <f>_xll.HumidairTdbRHPsi(I262,J262,N262,AF262)</f>
        <v>23.143406447250428</v>
      </c>
      <c r="AH262" s="108">
        <f t="shared" si="61"/>
        <v>60.143406447250428</v>
      </c>
      <c r="AI262" s="107">
        <v>60.143406447250428</v>
      </c>
      <c r="AK262" s="10" t="s">
        <v>158</v>
      </c>
      <c r="AL262" s="113">
        <f>_xll.HumidairTdbRHPsi(I262,J262,N262,AK262)</f>
        <v>0.85258375932810404</v>
      </c>
      <c r="AM262" s="119">
        <v>0.85258375932810404</v>
      </c>
    </row>
    <row r="263" spans="1:39" x14ac:dyDescent="0.25">
      <c r="A263">
        <v>12</v>
      </c>
      <c r="B263" s="1" t="s">
        <v>48</v>
      </c>
      <c r="C263" s="9" t="s">
        <v>45</v>
      </c>
      <c r="D263" s="9"/>
      <c r="E263" s="10" t="s">
        <v>46</v>
      </c>
      <c r="F263" s="11" t="s">
        <v>47</v>
      </c>
      <c r="G263" s="45">
        <v>44551</v>
      </c>
      <c r="H263" s="41">
        <v>0.70277777777777783</v>
      </c>
      <c r="I263" s="40">
        <v>30</v>
      </c>
      <c r="J263" s="40">
        <v>78</v>
      </c>
      <c r="K263" s="40" t="s">
        <v>130</v>
      </c>
      <c r="L263" s="10">
        <v>30</v>
      </c>
      <c r="M263" s="65">
        <f>+((101325*(1-(2.25577*10^-5)*(L263))^5.25588))</f>
        <v>100965.12412724759</v>
      </c>
      <c r="N263" s="10">
        <f t="shared" si="57"/>
        <v>1.0096512412724759</v>
      </c>
      <c r="O263" s="10" t="s">
        <v>15</v>
      </c>
      <c r="P263" s="10">
        <f>_xll.HumidairTdbRHPsi(I263,J263,N263,O263)</f>
        <v>2.1189289268815636E-2</v>
      </c>
      <c r="Q263" s="67">
        <f>+P263*1000</f>
        <v>21.189289268815635</v>
      </c>
      <c r="R263" s="43"/>
      <c r="S263" s="82">
        <v>21.189289268815635</v>
      </c>
      <c r="T263" s="21"/>
      <c r="U263" s="10">
        <v>12</v>
      </c>
      <c r="V263" s="10" t="s">
        <v>152</v>
      </c>
      <c r="W263" s="105">
        <f>_xll.HumidairTdbRHPsi(I263, J263,N263,V263)</f>
        <v>25.74314830108051</v>
      </c>
      <c r="X263" s="106">
        <v>25.74314830108051</v>
      </c>
      <c r="Y263" s="21"/>
      <c r="Z263" s="10">
        <v>12</v>
      </c>
      <c r="AA263" s="10" t="s">
        <v>153</v>
      </c>
      <c r="AB263" s="105">
        <f>_xll.HumidairTdbRHPsi(I263,J263,N263,AA263)</f>
        <v>84.326304562899878</v>
      </c>
      <c r="AC263" s="108">
        <f t="shared" si="60"/>
        <v>121.32630456289988</v>
      </c>
      <c r="AD263" s="125">
        <v>121.32630456289988</v>
      </c>
      <c r="AF263" s="10" t="s">
        <v>154</v>
      </c>
      <c r="AG263" s="105">
        <f>_xll.HumidairTdbRHPsi(I263,J263,N263,AF263)</f>
        <v>30.185814436208076</v>
      </c>
      <c r="AH263" s="108">
        <f t="shared" si="61"/>
        <v>67.185814436208076</v>
      </c>
      <c r="AI263" s="107">
        <v>67.185814436208076</v>
      </c>
      <c r="AK263" s="10" t="s">
        <v>158</v>
      </c>
      <c r="AL263" s="113">
        <f>_xll.HumidairTdbRHPsi(I263,J263,N263,AK263)</f>
        <v>0.86166164856039229</v>
      </c>
      <c r="AM263" s="119">
        <v>0.86166164856039229</v>
      </c>
    </row>
    <row r="264" spans="1:39" x14ac:dyDescent="0.25">
      <c r="A264">
        <v>13</v>
      </c>
      <c r="C264" s="53" t="s">
        <v>49</v>
      </c>
      <c r="D264" s="53"/>
      <c r="E264" s="38" t="s">
        <v>50</v>
      </c>
      <c r="F264" s="29" t="s">
        <v>51</v>
      </c>
      <c r="G264" s="45">
        <v>44551</v>
      </c>
      <c r="H264" s="41">
        <v>0.99722222222222223</v>
      </c>
      <c r="I264" s="40">
        <v>26</v>
      </c>
      <c r="J264" s="40">
        <v>87</v>
      </c>
      <c r="K264" s="40" t="s">
        <v>85</v>
      </c>
      <c r="L264" s="10">
        <v>3</v>
      </c>
      <c r="M264" s="65">
        <f>+((101325*(1-(2.25577*10^-5)*(L264))^5.25588))</f>
        <v>101288.96574192833</v>
      </c>
      <c r="N264" s="10">
        <f t="shared" si="57"/>
        <v>1.0128896574192834</v>
      </c>
      <c r="O264" s="10" t="s">
        <v>15</v>
      </c>
      <c r="P264" s="10">
        <f>_xll.HumidairTdbRHPsi(I264,J264,N264,O264)</f>
        <v>1.8582072293385207E-2</v>
      </c>
      <c r="Q264" s="67">
        <f>+P264*1000</f>
        <v>18.582072293385206</v>
      </c>
      <c r="R264" s="43"/>
      <c r="S264" s="82">
        <v>18.582072293385206</v>
      </c>
      <c r="T264" s="21"/>
      <c r="U264" s="10">
        <v>13</v>
      </c>
      <c r="V264" s="10" t="s">
        <v>152</v>
      </c>
      <c r="W264" s="105">
        <f>_xll.HumidairTdbRHPsi(I264, J264,N264,V264)</f>
        <v>23.668041072725146</v>
      </c>
      <c r="X264" s="106">
        <v>23.668041072725146</v>
      </c>
      <c r="Y264" s="21"/>
      <c r="Z264" s="10">
        <v>13</v>
      </c>
      <c r="AA264" s="10" t="s">
        <v>153</v>
      </c>
      <c r="AB264" s="105">
        <f>_xll.HumidairTdbRHPsi(I264,J264,N264,AA264)</f>
        <v>73.499721437064778</v>
      </c>
      <c r="AC264" s="108">
        <f t="shared" si="60"/>
        <v>110.49972143706478</v>
      </c>
      <c r="AD264" s="125">
        <v>110.49972143706478</v>
      </c>
      <c r="AF264" s="10" t="s">
        <v>154</v>
      </c>
      <c r="AG264" s="105">
        <f>_xll.HumidairTdbRHPsi(I264,J264,N264,AF264)</f>
        <v>26.158907649455458</v>
      </c>
      <c r="AH264" s="108">
        <f t="shared" si="61"/>
        <v>63.158907649455458</v>
      </c>
      <c r="AI264" s="107">
        <v>63.158907649455458</v>
      </c>
      <c r="AK264" s="10" t="s">
        <v>158</v>
      </c>
      <c r="AL264" s="113">
        <f>_xll.HumidairTdbRHPsi(I264,J264,N264,AK264)</f>
        <v>0.84754317269065793</v>
      </c>
      <c r="AM264" s="119">
        <v>0.84754317269065793</v>
      </c>
    </row>
    <row r="265" spans="1:39" x14ac:dyDescent="0.25">
      <c r="A265" s="5">
        <v>14</v>
      </c>
      <c r="B265" s="15"/>
      <c r="C265" s="9" t="s">
        <v>186</v>
      </c>
      <c r="D265" s="9"/>
      <c r="E265" s="10" t="s">
        <v>83</v>
      </c>
      <c r="F265" s="4" t="s">
        <v>84</v>
      </c>
      <c r="G265" s="45">
        <v>44551</v>
      </c>
      <c r="H265" s="41">
        <v>0.78888888888888886</v>
      </c>
      <c r="I265" s="40">
        <v>28</v>
      </c>
      <c r="J265" s="40">
        <v>73</v>
      </c>
      <c r="K265" s="40" t="s">
        <v>85</v>
      </c>
      <c r="L265" s="10">
        <v>61</v>
      </c>
      <c r="M265" s="65">
        <f>+((101325*(1-(2.25577*10^-5)*(L265))^5.25588))</f>
        <v>100594.34040699142</v>
      </c>
      <c r="N265" s="10">
        <f t="shared" si="57"/>
        <v>1.0059434040699142</v>
      </c>
      <c r="O265" s="10" t="s">
        <v>15</v>
      </c>
      <c r="P265" s="10">
        <f>_xll.HumidairTdbRHPsi(I265,J265,N265,O265)</f>
        <v>1.7630337044873649E-2</v>
      </c>
      <c r="Q265" s="67">
        <f>+P265*1000</f>
        <v>17.630337044873649</v>
      </c>
      <c r="R265" s="43"/>
      <c r="S265" s="82">
        <v>17.630337044873649</v>
      </c>
      <c r="T265" s="21"/>
      <c r="U265" s="10">
        <v>14</v>
      </c>
      <c r="V265" s="10" t="s">
        <v>152</v>
      </c>
      <c r="W265" s="105">
        <f>_xll.HumidairTdbRHPsi(I265, J265,N265,V265)</f>
        <v>22.709699645301782</v>
      </c>
      <c r="X265" s="106">
        <v>22.709699645301782</v>
      </c>
      <c r="Y265" s="21"/>
      <c r="Z265" s="10">
        <v>14</v>
      </c>
      <c r="AA265" s="10" t="s">
        <v>153</v>
      </c>
      <c r="AB265" s="105">
        <f>_xll.HumidairTdbRHPsi(I265,J265,N265,AA265)</f>
        <v>73.157470808090807</v>
      </c>
      <c r="AC265" s="108">
        <f t="shared" si="60"/>
        <v>110.15747080809081</v>
      </c>
      <c r="AD265" s="125">
        <v>110.15747080809081</v>
      </c>
      <c r="AF265" s="10" t="s">
        <v>154</v>
      </c>
      <c r="AG265" s="105">
        <f>_xll.HumidairTdbRHPsi(I265,J265,N265,AF265)</f>
        <v>28.173494377162616</v>
      </c>
      <c r="AH265" s="108">
        <f t="shared" si="61"/>
        <v>65.173494377162612</v>
      </c>
      <c r="AI265" s="107">
        <v>65.173494377162612</v>
      </c>
      <c r="AK265" s="10" t="s">
        <v>158</v>
      </c>
      <c r="AL265" s="113">
        <f>_xll.HumidairTdbRHPsi(I265,J265,N265,AK265)</f>
        <v>0.85911805434803001</v>
      </c>
      <c r="AM265" s="119">
        <v>0.85911805434803001</v>
      </c>
    </row>
    <row r="266" spans="1:39" x14ac:dyDescent="0.25">
      <c r="A266">
        <v>15</v>
      </c>
      <c r="C266" s="9" t="s">
        <v>52</v>
      </c>
      <c r="D266" s="9"/>
      <c r="E266" s="10" t="s">
        <v>53</v>
      </c>
      <c r="F266" s="4" t="s">
        <v>54</v>
      </c>
      <c r="G266" s="45">
        <v>44551</v>
      </c>
      <c r="H266" s="41">
        <v>3.5416666666666666E-2</v>
      </c>
      <c r="I266" s="40">
        <v>27</v>
      </c>
      <c r="J266" s="40">
        <v>35</v>
      </c>
      <c r="K266" s="40" t="s">
        <v>90</v>
      </c>
      <c r="L266" s="10">
        <v>533</v>
      </c>
      <c r="M266" s="65">
        <f t="shared" ref="M266:M271" si="62">+((101325*(1-(2.25577*10^-5)*(L266))^5.25588))</f>
        <v>95083.68775760736</v>
      </c>
      <c r="N266" s="10">
        <f t="shared" si="57"/>
        <v>0.9508368775760736</v>
      </c>
      <c r="O266" s="10" t="s">
        <v>15</v>
      </c>
      <c r="P266" s="10">
        <f>_xll.HumidairTdbRHPsi(I266,J266,N266,O266)</f>
        <v>8.3102246852320271E-3</v>
      </c>
      <c r="Q266" s="67">
        <f t="shared" ref="Q266:Q271" si="63">+P266*1000</f>
        <v>8.3102246852320274</v>
      </c>
      <c r="R266" s="43"/>
      <c r="S266" s="82">
        <v>8.3102246852320274</v>
      </c>
      <c r="T266" s="21"/>
      <c r="U266" s="10">
        <v>15</v>
      </c>
      <c r="V266" s="10" t="s">
        <v>152</v>
      </c>
      <c r="W266" s="105">
        <f>_xll.HumidairTdbRHPsi(I266, J266,N266,V266)</f>
        <v>10.253127462711404</v>
      </c>
      <c r="X266" s="106">
        <v>10.253127462711404</v>
      </c>
      <c r="Y266" s="21"/>
      <c r="Z266" s="10">
        <v>15</v>
      </c>
      <c r="AA266" s="10" t="s">
        <v>153</v>
      </c>
      <c r="AB266" s="105">
        <f>_xll.HumidairTdbRHPsi(I266,J266,N266,AA266)</f>
        <v>48.372549236758388</v>
      </c>
      <c r="AC266" s="108">
        <f t="shared" si="60"/>
        <v>85.372549236758388</v>
      </c>
      <c r="AD266" s="125">
        <v>85.372549236758388</v>
      </c>
      <c r="AF266" s="10" t="s">
        <v>154</v>
      </c>
      <c r="AG266" s="105">
        <f>_xll.HumidairTdbRHPsi(I266,J266,N266,AF266)</f>
        <v>27.179497796962767</v>
      </c>
      <c r="AH266" s="108">
        <f t="shared" si="61"/>
        <v>64.179497796962764</v>
      </c>
      <c r="AI266" s="107">
        <v>64.179497796962764</v>
      </c>
      <c r="AK266" s="10" t="s">
        <v>158</v>
      </c>
      <c r="AL266" s="113">
        <f>_xll.HumidairTdbRHPsi(I266,J266,N266,AK266)</f>
        <v>0.90589712884017792</v>
      </c>
      <c r="AM266" s="119">
        <v>0.90589712884017792</v>
      </c>
    </row>
    <row r="267" spans="1:39" x14ac:dyDescent="0.25">
      <c r="A267">
        <v>16</v>
      </c>
      <c r="C267" s="9" t="s">
        <v>55</v>
      </c>
      <c r="D267" s="9"/>
      <c r="E267" s="10" t="s">
        <v>56</v>
      </c>
      <c r="F267" s="11" t="s">
        <v>57</v>
      </c>
      <c r="G267" s="45">
        <v>44551</v>
      </c>
      <c r="H267" s="41">
        <v>0.74305555555555547</v>
      </c>
      <c r="I267" s="40">
        <v>21</v>
      </c>
      <c r="J267" s="40">
        <v>82</v>
      </c>
      <c r="K267" s="40" t="s">
        <v>90</v>
      </c>
      <c r="L267" s="10">
        <v>61</v>
      </c>
      <c r="M267" s="65">
        <f t="shared" si="62"/>
        <v>100594.34040699142</v>
      </c>
      <c r="N267" s="10">
        <f t="shared" si="57"/>
        <v>1.0059434040699142</v>
      </c>
      <c r="O267" s="10" t="s">
        <v>15</v>
      </c>
      <c r="P267" s="10">
        <f>_xll.HumidairTdbRHPsi(I267,J267,N267,O267)</f>
        <v>1.2927348715887131E-2</v>
      </c>
      <c r="Q267" s="67">
        <f t="shared" si="63"/>
        <v>12.927348715887131</v>
      </c>
      <c r="R267" s="43"/>
      <c r="S267" s="82">
        <v>12.927348715887131</v>
      </c>
      <c r="T267" s="21"/>
      <c r="U267" s="10">
        <v>16</v>
      </c>
      <c r="V267" s="10" t="s">
        <v>152</v>
      </c>
      <c r="W267" s="105">
        <f>_xll.HumidairTdbRHPsi(I267, J267,N267,V267)</f>
        <v>17.812112847140043</v>
      </c>
      <c r="X267" s="106">
        <v>17.812112847140043</v>
      </c>
      <c r="Y267" s="21"/>
      <c r="Z267" s="10">
        <v>16</v>
      </c>
      <c r="AA267" s="10" t="s">
        <v>153</v>
      </c>
      <c r="AB267" s="105">
        <f>_xll.HumidairTdbRHPsi(I267,J267,N267,AA267)</f>
        <v>53.945761287259145</v>
      </c>
      <c r="AC267" s="108">
        <f t="shared" si="60"/>
        <v>90.945761287259145</v>
      </c>
      <c r="AD267" s="125">
        <v>90.945761287259145</v>
      </c>
      <c r="AF267" s="10" t="s">
        <v>154</v>
      </c>
      <c r="AG267" s="105">
        <f>_xll.HumidairTdbRHPsi(I267,J267,N267,AF267)</f>
        <v>21.128606014943504</v>
      </c>
      <c r="AH267" s="108">
        <f t="shared" si="61"/>
        <v>58.1286060149435</v>
      </c>
      <c r="AI267" s="107">
        <v>58.1286060149435</v>
      </c>
      <c r="AK267" s="10" t="s">
        <v>158</v>
      </c>
      <c r="AL267" s="113">
        <f>_xll.HumidairTdbRHPsi(I267,J267,N267,AK267)</f>
        <v>0.83909472406394281</v>
      </c>
      <c r="AM267" s="119">
        <v>0.83909472406394281</v>
      </c>
    </row>
    <row r="268" spans="1:39" x14ac:dyDescent="0.25">
      <c r="A268">
        <v>17</v>
      </c>
      <c r="B268" s="1" t="s">
        <v>58</v>
      </c>
      <c r="C268" s="54" t="s">
        <v>59</v>
      </c>
      <c r="D268" s="54"/>
      <c r="E268" s="22" t="s">
        <v>60</v>
      </c>
      <c r="F268" s="4" t="s">
        <v>61</v>
      </c>
      <c r="G268" s="45">
        <v>44552</v>
      </c>
      <c r="H268" s="41">
        <v>0.11527777777777777</v>
      </c>
      <c r="I268" s="40">
        <v>13</v>
      </c>
      <c r="J268" s="40">
        <v>49</v>
      </c>
      <c r="K268" s="48" t="s">
        <v>95</v>
      </c>
      <c r="L268" s="10">
        <v>9</v>
      </c>
      <c r="M268" s="65">
        <f t="shared" si="62"/>
        <v>101216.9283556498</v>
      </c>
      <c r="N268" s="10">
        <f t="shared" si="57"/>
        <v>1.0121692835564979</v>
      </c>
      <c r="O268" s="10" t="s">
        <v>15</v>
      </c>
      <c r="P268" s="10">
        <f>_xll.HumidairTdbRHPsi(I268,J268,N268,O268)</f>
        <v>4.5610748634134363E-3</v>
      </c>
      <c r="Q268" s="67">
        <f t="shared" si="63"/>
        <v>4.5610748634134364</v>
      </c>
      <c r="R268" s="43"/>
      <c r="S268" s="82">
        <v>4.5610748634134364</v>
      </c>
      <c r="T268" s="21"/>
      <c r="U268" s="10">
        <v>17</v>
      </c>
      <c r="V268" s="10" t="s">
        <v>152</v>
      </c>
      <c r="W268" s="105">
        <f>_xll.HumidairTdbRHPsi(I268, J268,N268,V268)</f>
        <v>2.545427278739794</v>
      </c>
      <c r="X268" s="106">
        <v>2.545427278739794</v>
      </c>
      <c r="Y268" s="21"/>
      <c r="Z268" s="10">
        <v>17</v>
      </c>
      <c r="AA268" s="10" t="s">
        <v>153</v>
      </c>
      <c r="AB268" s="105">
        <f>_xll.HumidairTdbRHPsi(I268,J268,N268,AA268)</f>
        <v>24.5903883604954</v>
      </c>
      <c r="AC268" s="108">
        <f t="shared" si="60"/>
        <v>61.590388360495396</v>
      </c>
      <c r="AD268" s="125">
        <v>61.590388360495396</v>
      </c>
      <c r="AF268" s="10" t="s">
        <v>154</v>
      </c>
      <c r="AG268" s="105">
        <f>_xll.HumidairTdbRHPsi(I268,J268,N268,AF268)</f>
        <v>13.077592973719327</v>
      </c>
      <c r="AH268" s="108">
        <f t="shared" si="61"/>
        <v>50.077592973719327</v>
      </c>
      <c r="AI268" s="107">
        <v>50.077592973719327</v>
      </c>
      <c r="AK268" s="10" t="s">
        <v>158</v>
      </c>
      <c r="AL268" s="113">
        <f>_xll.HumidairTdbRHPsi(I268,J268,N268,AK268)</f>
        <v>0.81118472249119811</v>
      </c>
      <c r="AM268" s="119">
        <v>0.81118472249119811</v>
      </c>
    </row>
    <row r="269" spans="1:39" x14ac:dyDescent="0.25">
      <c r="A269">
        <v>18</v>
      </c>
      <c r="C269" s="9" t="s">
        <v>62</v>
      </c>
      <c r="D269" s="9"/>
      <c r="E269" s="10" t="s">
        <v>63</v>
      </c>
      <c r="F269" s="11" t="s">
        <v>64</v>
      </c>
      <c r="G269" s="45">
        <v>44552</v>
      </c>
      <c r="H269" s="41">
        <v>0.20416666666666669</v>
      </c>
      <c r="I269" s="40">
        <v>11</v>
      </c>
      <c r="J269" s="40">
        <v>100</v>
      </c>
      <c r="K269" s="40" t="s">
        <v>102</v>
      </c>
      <c r="L269" s="10">
        <v>6</v>
      </c>
      <c r="M269" s="65">
        <f t="shared" si="62"/>
        <v>101252.94186124044</v>
      </c>
      <c r="N269" s="10">
        <f t="shared" si="57"/>
        <v>1.0125294186124043</v>
      </c>
      <c r="O269" s="10" t="s">
        <v>15</v>
      </c>
      <c r="P269" s="10">
        <f>_xll.HumidairTdbRHPsi(I269,J269,N269,O269)</f>
        <v>8.2025265453748598E-3</v>
      </c>
      <c r="Q269" s="67">
        <f t="shared" si="63"/>
        <v>8.2025265453748606</v>
      </c>
      <c r="R269" s="43"/>
      <c r="S269" s="82">
        <v>8.2025265453748606</v>
      </c>
      <c r="T269" s="21"/>
      <c r="U269" s="109">
        <v>18</v>
      </c>
      <c r="V269" s="10" t="s">
        <v>152</v>
      </c>
      <c r="W269" s="105">
        <f>_xll.HumidairTdbRHPsi(I269, J269,N269,V269)</f>
        <v>11</v>
      </c>
      <c r="X269" s="106">
        <v>11</v>
      </c>
      <c r="Y269" s="21"/>
      <c r="Z269" s="109">
        <v>18</v>
      </c>
      <c r="AA269" s="10" t="s">
        <v>153</v>
      </c>
      <c r="AB269" s="105">
        <f>_xll.HumidairTdbRHPsi(I269,J269,N269,AA269)</f>
        <v>31.736450310717707</v>
      </c>
      <c r="AC269" s="108">
        <f t="shared" si="60"/>
        <v>68.736450310717714</v>
      </c>
      <c r="AD269" s="125">
        <v>68.736450310717714</v>
      </c>
      <c r="AF269" s="10" t="s">
        <v>154</v>
      </c>
      <c r="AG269" s="105">
        <f>_xll.HumidairTdbRHPsi(I269,J269,N269,AF269)</f>
        <v>11.065380398207038</v>
      </c>
      <c r="AH269" s="108">
        <f t="shared" si="61"/>
        <v>48.06538039820704</v>
      </c>
      <c r="AI269" s="107">
        <v>48.06538039820704</v>
      </c>
      <c r="AK269" s="10" t="s">
        <v>158</v>
      </c>
      <c r="AL269" s="113">
        <f>_xll.HumidairTdbRHPsi(I269,J269,N269,AK269)</f>
        <v>0.80521072807188498</v>
      </c>
      <c r="AM269" s="119">
        <v>0.80521072807188498</v>
      </c>
    </row>
    <row r="270" spans="1:39" x14ac:dyDescent="0.25">
      <c r="A270" s="5">
        <v>19</v>
      </c>
      <c r="B270" s="15"/>
      <c r="C270" s="54" t="s">
        <v>65</v>
      </c>
      <c r="D270" s="54"/>
      <c r="E270" s="22" t="s">
        <v>66</v>
      </c>
      <c r="F270" s="4" t="s">
        <v>67</v>
      </c>
      <c r="G270" s="45">
        <v>44551</v>
      </c>
      <c r="H270" s="41">
        <v>0.53611111111111109</v>
      </c>
      <c r="I270" s="40">
        <v>18</v>
      </c>
      <c r="J270" s="40">
        <v>46</v>
      </c>
      <c r="K270" s="40" t="s">
        <v>86</v>
      </c>
      <c r="L270" s="10">
        <v>15</v>
      </c>
      <c r="M270" s="65">
        <f t="shared" si="62"/>
        <v>101144.93246061618</v>
      </c>
      <c r="N270" s="10">
        <f t="shared" si="57"/>
        <v>1.0114493246061618</v>
      </c>
      <c r="O270" s="10" t="s">
        <v>15</v>
      </c>
      <c r="P270" s="10">
        <f>_xll.HumidairTdbRHPsi(I270,J270,N270,O270)</f>
        <v>5.9186371357116147E-3</v>
      </c>
      <c r="Q270" s="67">
        <f t="shared" si="63"/>
        <v>5.9186371357116148</v>
      </c>
      <c r="R270" s="43"/>
      <c r="S270" s="82">
        <v>5.9186371357116148</v>
      </c>
      <c r="T270" s="21"/>
      <c r="U270" s="109">
        <v>19</v>
      </c>
      <c r="V270" s="10" t="s">
        <v>152</v>
      </c>
      <c r="W270" s="105">
        <f>_xll.HumidairTdbRHPsi(I270, J270,N270,V270)</f>
        <v>6.221547654794449</v>
      </c>
      <c r="X270" s="106">
        <v>6.221547654794449</v>
      </c>
      <c r="Y270" s="21"/>
      <c r="Z270" s="109">
        <v>19</v>
      </c>
      <c r="AA270" s="10" t="s">
        <v>153</v>
      </c>
      <c r="AB270" s="105">
        <f>_xll.HumidairTdbRHPsi(I270,J270,N270,AA270)</f>
        <v>33.102885826457921</v>
      </c>
      <c r="AC270" s="108">
        <f t="shared" si="60"/>
        <v>70.102885826457921</v>
      </c>
      <c r="AD270" s="125">
        <v>70.102885826457921</v>
      </c>
      <c r="AF270" s="10" t="s">
        <v>154</v>
      </c>
      <c r="AG270" s="105">
        <f>_xll.HumidairTdbRHPsi(I270,J270,N270,AF270)</f>
        <v>18.108515971982897</v>
      </c>
      <c r="AH270" s="108">
        <f t="shared" si="61"/>
        <v>55.108515971982897</v>
      </c>
      <c r="AI270" s="107">
        <v>55.108515971982897</v>
      </c>
      <c r="AK270" s="10" t="s">
        <v>158</v>
      </c>
      <c r="AL270" s="113">
        <f>_xll.HumidairTdbRHPsi(I270,J270,N270,AK270)</f>
        <v>0.82598977024595732</v>
      </c>
      <c r="AM270" s="119">
        <v>0.82598977024595732</v>
      </c>
    </row>
    <row r="271" spans="1:39" x14ac:dyDescent="0.25">
      <c r="A271" s="5">
        <v>20</v>
      </c>
      <c r="B271" s="23" t="s">
        <v>68</v>
      </c>
      <c r="C271" s="9" t="s">
        <v>69</v>
      </c>
      <c r="D271" s="9"/>
      <c r="E271" s="10" t="s">
        <v>70</v>
      </c>
      <c r="F271" s="55" t="s">
        <v>71</v>
      </c>
      <c r="G271" s="45">
        <v>44552</v>
      </c>
      <c r="H271" s="41">
        <v>0.20347222222222219</v>
      </c>
      <c r="I271" s="40">
        <v>-3</v>
      </c>
      <c r="J271" s="40">
        <v>74</v>
      </c>
      <c r="K271" s="40" t="s">
        <v>90</v>
      </c>
      <c r="L271" s="10">
        <v>10</v>
      </c>
      <c r="M271" s="65">
        <f t="shared" si="62"/>
        <v>101204.92615896827</v>
      </c>
      <c r="N271" s="10">
        <f t="shared" si="57"/>
        <v>1.0120492615896828</v>
      </c>
      <c r="O271" s="10" t="s">
        <v>15</v>
      </c>
      <c r="P271" s="77">
        <f>_xll.HumidairTdbRHPsi(I271,J271,N271,O271)</f>
        <v>2.1814152237416172E-3</v>
      </c>
      <c r="Q271" s="67">
        <f t="shared" si="63"/>
        <v>2.1814152237416171</v>
      </c>
      <c r="R271" s="43"/>
      <c r="S271" s="82">
        <v>2.1814152237416171</v>
      </c>
      <c r="T271" s="21"/>
      <c r="U271" s="109">
        <v>20</v>
      </c>
      <c r="V271" s="10" t="s">
        <v>152</v>
      </c>
      <c r="W271" s="105">
        <f>_xll.HumidairTdbRHPsi(I271, J271,N271,V271)</f>
        <v>-6.5292503829426209</v>
      </c>
      <c r="X271" s="106">
        <v>-6.5292503829426209</v>
      </c>
      <c r="Y271" s="21"/>
      <c r="Z271" s="109">
        <v>20</v>
      </c>
      <c r="AA271" s="10" t="s">
        <v>153</v>
      </c>
      <c r="AB271" s="105">
        <f>_xll.HumidairTdbRHPsi(I271,J271,N271,AA271)</f>
        <v>2.4242492430666887</v>
      </c>
      <c r="AC271" s="108">
        <f t="shared" si="60"/>
        <v>39.42424924306669</v>
      </c>
      <c r="AD271" s="125">
        <v>39.42424924306669</v>
      </c>
      <c r="AF271" s="10" t="s">
        <v>154</v>
      </c>
      <c r="AG271" s="105">
        <f>_xll.HumidairTdbRHPsi(I271,J271,N271,AF271)</f>
        <v>-3.0170913694613803</v>
      </c>
      <c r="AH271" s="108">
        <f t="shared" si="61"/>
        <v>33.982908630538617</v>
      </c>
      <c r="AI271" s="107">
        <v>33.982908630538617</v>
      </c>
      <c r="AK271" s="10" t="s">
        <v>158</v>
      </c>
      <c r="AL271" s="113">
        <f>_xll.HumidairTdbRHPsi(I271,J271,N271,AK271)</f>
        <v>0.7657688367851635</v>
      </c>
      <c r="AM271" s="119">
        <v>0.7657688367851635</v>
      </c>
    </row>
    <row r="272" spans="1:39" x14ac:dyDescent="0.25">
      <c r="S272" s="73"/>
      <c r="T272" s="73"/>
      <c r="U272" s="73"/>
      <c r="V272" s="73"/>
      <c r="W272" s="73"/>
      <c r="Z272" t="s">
        <v>176</v>
      </c>
    </row>
    <row r="274" spans="1:39" x14ac:dyDescent="0.25">
      <c r="AL274" s="116" t="s">
        <v>169</v>
      </c>
    </row>
    <row r="275" spans="1:39" x14ac:dyDescent="0.25">
      <c r="L275" s="2"/>
      <c r="N275" s="51"/>
      <c r="O275" s="52"/>
      <c r="P275" s="52"/>
      <c r="S275" s="92" t="s">
        <v>184</v>
      </c>
      <c r="U275" s="95"/>
      <c r="Z275" t="s">
        <v>180</v>
      </c>
      <c r="AC275" s="38" t="s">
        <v>144</v>
      </c>
      <c r="AD275" s="96" t="s">
        <v>144</v>
      </c>
      <c r="AH275" s="38" t="s">
        <v>144</v>
      </c>
      <c r="AI275" s="96" t="s">
        <v>144</v>
      </c>
      <c r="AL275" s="53" t="s">
        <v>155</v>
      </c>
      <c r="AM275" s="96" t="s">
        <v>155</v>
      </c>
    </row>
    <row r="276" spans="1:39" x14ac:dyDescent="0.25">
      <c r="B276" s="63">
        <v>44582</v>
      </c>
      <c r="C276" s="31"/>
      <c r="D276" s="31"/>
      <c r="E276" s="25"/>
      <c r="F276" s="25"/>
      <c r="G276" s="25"/>
      <c r="H276" s="69"/>
      <c r="I276" s="25"/>
      <c r="J276" s="70"/>
      <c r="Q276" s="4" t="s">
        <v>72</v>
      </c>
      <c r="S276" s="83" t="s">
        <v>72</v>
      </c>
      <c r="T276" s="73"/>
      <c r="U276" t="s">
        <v>145</v>
      </c>
      <c r="AB276" s="97" t="s">
        <v>134</v>
      </c>
      <c r="AC276" s="22">
        <v>37</v>
      </c>
      <c r="AD276" s="98">
        <v>37</v>
      </c>
      <c r="AG276" s="97" t="s">
        <v>134</v>
      </c>
      <c r="AH276" s="22">
        <v>37</v>
      </c>
      <c r="AI276" s="98">
        <v>37</v>
      </c>
      <c r="AL276" s="22" t="s">
        <v>82</v>
      </c>
      <c r="AM276" s="98" t="s">
        <v>82</v>
      </c>
    </row>
    <row r="277" spans="1:39" x14ac:dyDescent="0.25">
      <c r="H277" s="4" t="s">
        <v>0</v>
      </c>
      <c r="L277" s="4" t="s">
        <v>1</v>
      </c>
      <c r="M277" s="4" t="s">
        <v>2</v>
      </c>
      <c r="P277" s="4" t="s">
        <v>72</v>
      </c>
      <c r="Q277" s="4" t="s">
        <v>81</v>
      </c>
      <c r="R277" s="4"/>
      <c r="S277" s="84" t="s">
        <v>81</v>
      </c>
      <c r="T277" s="73"/>
      <c r="W277" s="53" t="s">
        <v>134</v>
      </c>
      <c r="X277" s="99" t="s">
        <v>134</v>
      </c>
      <c r="AB277" s="100" t="s">
        <v>146</v>
      </c>
      <c r="AC277" s="54" t="s">
        <v>147</v>
      </c>
      <c r="AD277" s="101" t="s">
        <v>147</v>
      </c>
      <c r="AG277" s="59" t="s">
        <v>146</v>
      </c>
      <c r="AH277" s="54" t="s">
        <v>147</v>
      </c>
      <c r="AI277" s="101" t="s">
        <v>147</v>
      </c>
      <c r="AL277" s="54" t="s">
        <v>156</v>
      </c>
      <c r="AM277" s="98" t="s">
        <v>156</v>
      </c>
    </row>
    <row r="278" spans="1:39" x14ac:dyDescent="0.25">
      <c r="A278" s="5"/>
      <c r="B278" s="5"/>
      <c r="C278" t="s">
        <v>3</v>
      </c>
      <c r="E278" t="s">
        <v>4</v>
      </c>
      <c r="F278" t="s">
        <v>5</v>
      </c>
      <c r="G278" s="4" t="s">
        <v>6</v>
      </c>
      <c r="H278" s="6" t="s">
        <v>7</v>
      </c>
      <c r="I278" s="4" t="s">
        <v>98</v>
      </c>
      <c r="J278" s="4" t="s">
        <v>99</v>
      </c>
      <c r="K278" s="4" t="s">
        <v>74</v>
      </c>
      <c r="L278" s="7" t="s">
        <v>171</v>
      </c>
      <c r="M278" s="24" t="s">
        <v>8</v>
      </c>
      <c r="N278" s="4" t="s">
        <v>9</v>
      </c>
      <c r="O278" s="4" t="s">
        <v>10</v>
      </c>
      <c r="P278" s="4" t="s">
        <v>11</v>
      </c>
      <c r="Q278" s="4" t="s">
        <v>82</v>
      </c>
      <c r="R278" s="4"/>
      <c r="S278" s="84" t="s">
        <v>82</v>
      </c>
      <c r="T278" s="21"/>
      <c r="U278" s="10" t="s">
        <v>148</v>
      </c>
      <c r="V278" s="55" t="s">
        <v>10</v>
      </c>
      <c r="W278" s="14" t="s">
        <v>149</v>
      </c>
      <c r="X278" s="102" t="s">
        <v>149</v>
      </c>
      <c r="Y278" s="21"/>
      <c r="Z278" s="10" t="s">
        <v>148</v>
      </c>
      <c r="AA278" s="55" t="s">
        <v>10</v>
      </c>
      <c r="AB278" s="103" t="s">
        <v>150</v>
      </c>
      <c r="AC278" s="14" t="s">
        <v>151</v>
      </c>
      <c r="AD278" s="104" t="s">
        <v>151</v>
      </c>
      <c r="AF278" s="9" t="s">
        <v>10</v>
      </c>
      <c r="AG278" s="103" t="s">
        <v>82</v>
      </c>
      <c r="AH278" s="14" t="s">
        <v>151</v>
      </c>
      <c r="AI278" s="104" t="s">
        <v>151</v>
      </c>
      <c r="AK278" s="44" t="s">
        <v>10</v>
      </c>
      <c r="AL278" s="13" t="s">
        <v>157</v>
      </c>
      <c r="AM278" s="104" t="s">
        <v>157</v>
      </c>
    </row>
    <row r="279" spans="1:39" x14ac:dyDescent="0.25">
      <c r="A279">
        <v>1</v>
      </c>
      <c r="C279" s="9" t="s">
        <v>12</v>
      </c>
      <c r="D279" s="9"/>
      <c r="E279" s="10" t="s">
        <v>13</v>
      </c>
      <c r="F279" s="44" t="s">
        <v>14</v>
      </c>
      <c r="G279" s="45">
        <v>44217</v>
      </c>
      <c r="H279" s="41">
        <v>1.5277777777777777E-2</v>
      </c>
      <c r="I279" s="64">
        <v>-27</v>
      </c>
      <c r="J279" s="40">
        <v>98</v>
      </c>
      <c r="K279" s="40" t="s">
        <v>85</v>
      </c>
      <c r="L279" s="10">
        <v>32</v>
      </c>
      <c r="M279" s="65">
        <f>+((101325*(1-(2.25577*10^-5)*(L279))^5.25588))</f>
        <v>100941.16925190832</v>
      </c>
      <c r="N279" s="10">
        <f t="shared" ref="N279:N298" si="64">+M279/100000</f>
        <v>1.0094116925190832</v>
      </c>
      <c r="O279" s="10" t="s">
        <v>15</v>
      </c>
      <c r="P279" s="10">
        <f>_xll.HumidairTdbRHPsi(I279,J279,N279,O279)</f>
        <v>3.140569975412936E-4</v>
      </c>
      <c r="Q279" s="67">
        <f>+P279*1000</f>
        <v>0.31405699754129363</v>
      </c>
      <c r="R279" s="43"/>
      <c r="S279" s="82">
        <v>0.31405699754129363</v>
      </c>
      <c r="T279" s="21"/>
      <c r="U279" s="10">
        <v>1</v>
      </c>
      <c r="V279" s="10" t="s">
        <v>152</v>
      </c>
      <c r="W279" s="105">
        <f>_xll.HumidairTdbRHPsi(I279, J279,N279,V279)</f>
        <v>-27.198916807824702</v>
      </c>
      <c r="X279" s="106">
        <v>-27.198916807824702</v>
      </c>
      <c r="Y279" s="21"/>
      <c r="Z279" s="10">
        <v>1</v>
      </c>
      <c r="AA279" s="10" t="s">
        <v>153</v>
      </c>
      <c r="AB279" s="105">
        <f>_xll.HumidairTdbRHPsi(I279,J279,N279,AA279)</f>
        <v>-26.383902863642152</v>
      </c>
      <c r="AC279" s="105">
        <f>+AB279+37</f>
        <v>10.616097136357848</v>
      </c>
      <c r="AD279" s="106">
        <v>10.616097136357848</v>
      </c>
      <c r="AF279" s="10" t="s">
        <v>154</v>
      </c>
      <c r="AG279" s="105">
        <f>_xll.HumidairTdbRHPsi(I279,J279,N279,AF279)</f>
        <v>-27.153304524322618</v>
      </c>
      <c r="AH279" s="105">
        <f>+AG279+37</f>
        <v>9.8466954756773823</v>
      </c>
      <c r="AI279" s="107">
        <v>9.8466954756773823</v>
      </c>
      <c r="AK279" s="10" t="s">
        <v>158</v>
      </c>
      <c r="AL279" s="113">
        <f>_xll.HumidairTdbRHPsi(I279,J279,N279,AK279)</f>
        <v>0.69928557599675389</v>
      </c>
      <c r="AM279" s="119">
        <v>0.69928557599675389</v>
      </c>
    </row>
    <row r="280" spans="1:39" x14ac:dyDescent="0.25">
      <c r="A280">
        <v>2</v>
      </c>
      <c r="B280" s="1" t="s">
        <v>16</v>
      </c>
      <c r="C280" s="13" t="s">
        <v>17</v>
      </c>
      <c r="D280" s="13"/>
      <c r="E280" s="14" t="s">
        <v>18</v>
      </c>
      <c r="F280" s="11" t="s">
        <v>19</v>
      </c>
      <c r="G280" s="45">
        <v>44217</v>
      </c>
      <c r="H280" s="41">
        <v>0.59791666666666665</v>
      </c>
      <c r="I280" s="40">
        <v>-24</v>
      </c>
      <c r="J280" s="40">
        <v>65</v>
      </c>
      <c r="K280" s="40" t="s">
        <v>85</v>
      </c>
      <c r="L280" s="10">
        <v>41</v>
      </c>
      <c r="M280" s="65">
        <f t="shared" ref="M280:M288" si="65">+((101325*(1-(2.25577*10^-5)*(L280))^5.25588))</f>
        <v>100833.42925724134</v>
      </c>
      <c r="N280" s="10">
        <f t="shared" si="64"/>
        <v>1.0083342925724135</v>
      </c>
      <c r="O280" s="10" t="s">
        <v>15</v>
      </c>
      <c r="P280" s="10">
        <f>_xll.HumidairTdbRHPsi(I280,J280,N280,O280)</f>
        <v>2.8168261454333896E-4</v>
      </c>
      <c r="Q280" s="67">
        <f t="shared" ref="Q280:Q288" si="66">+P280*1000</f>
        <v>0.28168261454333898</v>
      </c>
      <c r="R280" s="43"/>
      <c r="S280" s="82">
        <v>0.28168261454333898</v>
      </c>
      <c r="T280" s="21"/>
      <c r="U280" s="10">
        <v>2</v>
      </c>
      <c r="V280" s="10" t="s">
        <v>152</v>
      </c>
      <c r="W280" s="105">
        <f>_xll.HumidairTdbRHPsi(I280, J280,N280,V280)</f>
        <v>-28.274457266603179</v>
      </c>
      <c r="X280" s="106">
        <v>-28.274457266603179</v>
      </c>
      <c r="Y280" s="21"/>
      <c r="Z280" s="10">
        <v>2</v>
      </c>
      <c r="AA280" s="10" t="s">
        <v>153</v>
      </c>
      <c r="AB280" s="105">
        <f>_xll.HumidairTdbRHPsi(I280,J280,N280,AA280)</f>
        <v>-23.444193425613701</v>
      </c>
      <c r="AC280" s="108">
        <f t="shared" ref="AC280:AC298" si="67">+AB280+37</f>
        <v>13.555806574386299</v>
      </c>
      <c r="AD280" s="107">
        <v>13.555806574386299</v>
      </c>
      <c r="AF280" s="10" t="s">
        <v>154</v>
      </c>
      <c r="AG280" s="105">
        <f>_xll.HumidairTdbRHPsi(I280,J280,N280,AF280)</f>
        <v>-24.135859383289734</v>
      </c>
      <c r="AH280" s="108">
        <f t="shared" ref="AH280:AH298" si="68">+AG280+37</f>
        <v>12.864140616710266</v>
      </c>
      <c r="AI280" s="107">
        <v>12.864140616710266</v>
      </c>
      <c r="AK280" s="10" t="s">
        <v>158</v>
      </c>
      <c r="AL280" s="113">
        <f>_xll.HumidairTdbRHPsi(I280,J280,N280,AK280)</f>
        <v>0.70860636009045153</v>
      </c>
      <c r="AM280" s="119">
        <v>0.70860636009045153</v>
      </c>
    </row>
    <row r="281" spans="1:39" x14ac:dyDescent="0.25">
      <c r="A281">
        <v>3</v>
      </c>
      <c r="C281" s="13" t="s">
        <v>20</v>
      </c>
      <c r="D281" s="13"/>
      <c r="E281" s="10" t="s">
        <v>21</v>
      </c>
      <c r="F281" s="11" t="s">
        <v>22</v>
      </c>
      <c r="G281" s="45">
        <v>44217</v>
      </c>
      <c r="H281" s="41">
        <v>0.26666666666666666</v>
      </c>
      <c r="I281" s="40">
        <v>-4</v>
      </c>
      <c r="J281" s="40">
        <v>73</v>
      </c>
      <c r="K281" s="40" t="s">
        <v>102</v>
      </c>
      <c r="L281" s="10">
        <v>15</v>
      </c>
      <c r="M281" s="65">
        <f t="shared" si="65"/>
        <v>101144.93246061618</v>
      </c>
      <c r="N281" s="10">
        <f t="shared" si="64"/>
        <v>1.0114493246061618</v>
      </c>
      <c r="O281" s="10" t="s">
        <v>15</v>
      </c>
      <c r="P281" s="10">
        <f>_xll.HumidairTdbRHPsi(I281,J281,N281,O281)</f>
        <v>1.9780722072841807E-3</v>
      </c>
      <c r="Q281" s="67">
        <f t="shared" si="66"/>
        <v>1.9780722072841808</v>
      </c>
      <c r="R281" s="43"/>
      <c r="S281" s="82">
        <v>1.9780722072841808</v>
      </c>
      <c r="T281" s="21"/>
      <c r="U281" s="10">
        <v>3</v>
      </c>
      <c r="V281" s="10" t="s">
        <v>152</v>
      </c>
      <c r="W281" s="105">
        <f>_xll.HumidairTdbRHPsi(I281, J281,N281,V281)</f>
        <v>-7.6593188543071165</v>
      </c>
      <c r="X281" s="106">
        <v>-7.6593188543071165</v>
      </c>
      <c r="Y281" s="21"/>
      <c r="Z281" s="10">
        <v>3</v>
      </c>
      <c r="AA281" s="10" t="s">
        <v>153</v>
      </c>
      <c r="AB281" s="105">
        <f>_xll.HumidairTdbRHPsi(I281,J281,N281,AA281)</f>
        <v>0.90776741076312573</v>
      </c>
      <c r="AC281" s="108">
        <f t="shared" si="67"/>
        <v>37.907767410763128</v>
      </c>
      <c r="AD281" s="107">
        <v>37.907767410763128</v>
      </c>
      <c r="AF281" s="10" t="s">
        <v>154</v>
      </c>
      <c r="AG281" s="105">
        <f>_xll.HumidairTdbRHPsi(I281,J281,N281,AF281)</f>
        <v>-4.022702131439158</v>
      </c>
      <c r="AH281" s="108">
        <f t="shared" si="68"/>
        <v>32.977297868560839</v>
      </c>
      <c r="AI281" s="107">
        <v>32.977297868560839</v>
      </c>
      <c r="AK281" s="10" t="s">
        <v>158</v>
      </c>
      <c r="AL281" s="113">
        <f>_xll.HumidairTdbRHPsi(I281,J281,N281,AK281)</f>
        <v>0.76337651170447707</v>
      </c>
      <c r="AM281" s="119">
        <v>0.76337651170447707</v>
      </c>
    </row>
    <row r="282" spans="1:39" x14ac:dyDescent="0.25">
      <c r="A282" s="5">
        <v>4</v>
      </c>
      <c r="B282" s="15"/>
      <c r="C282" s="13" t="s">
        <v>23</v>
      </c>
      <c r="D282" s="13"/>
      <c r="E282" s="10" t="s">
        <v>24</v>
      </c>
      <c r="F282" s="11" t="s">
        <v>25</v>
      </c>
      <c r="G282" s="45">
        <v>44217</v>
      </c>
      <c r="H282" s="41">
        <v>0.93125000000000002</v>
      </c>
      <c r="I282" s="40">
        <v>-32</v>
      </c>
      <c r="J282" s="40">
        <v>77</v>
      </c>
      <c r="K282" s="40" t="s">
        <v>87</v>
      </c>
      <c r="L282" s="10">
        <v>26</v>
      </c>
      <c r="M282" s="65">
        <f t="shared" si="65"/>
        <v>101013.04768769341</v>
      </c>
      <c r="N282" s="10">
        <f t="shared" si="64"/>
        <v>1.0101304768769341</v>
      </c>
      <c r="O282" s="10" t="s">
        <v>15</v>
      </c>
      <c r="P282" s="10">
        <f>_xll.HumidairTdbRHPsi(I282,J282,N282,O282)</f>
        <v>1.4686374774596577E-4</v>
      </c>
      <c r="Q282" s="67">
        <f t="shared" si="66"/>
        <v>0.14686374774596578</v>
      </c>
      <c r="R282" s="43"/>
      <c r="S282" s="82">
        <v>0.14686374774596578</v>
      </c>
      <c r="T282" s="21"/>
      <c r="U282" s="10">
        <v>4</v>
      </c>
      <c r="V282" s="10" t="s">
        <v>152</v>
      </c>
      <c r="W282" s="105">
        <f>_xll.HumidairTdbRHPsi(I282, J282,N282,V282)</f>
        <v>-34.446866984823117</v>
      </c>
      <c r="X282" s="106">
        <v>-34.446866984823117</v>
      </c>
      <c r="Y282" s="21"/>
      <c r="Z282" s="10">
        <v>4</v>
      </c>
      <c r="AA282" s="10" t="s">
        <v>153</v>
      </c>
      <c r="AB282" s="105">
        <f>_xll.HumidairTdbRHPsi(I282,J282,N282,AA282)</f>
        <v>-31.82372442753859</v>
      </c>
      <c r="AC282" s="108">
        <f t="shared" si="67"/>
        <v>5.1762755724614102</v>
      </c>
      <c r="AD282" s="107">
        <v>5.1762755724614102</v>
      </c>
      <c r="AF282" s="10" t="s">
        <v>154</v>
      </c>
      <c r="AG282" s="105">
        <f>_xll.HumidairTdbRHPsi(I282,J282,N282,AF282)</f>
        <v>-32.182159643824029</v>
      </c>
      <c r="AH282" s="108">
        <f t="shared" si="68"/>
        <v>4.8178403561759708</v>
      </c>
      <c r="AI282" s="107">
        <v>4.8178403561759708</v>
      </c>
      <c r="AK282" s="10" t="s">
        <v>158</v>
      </c>
      <c r="AL282" s="113">
        <f>_xll.HumidairTdbRHPsi(I282,J282,N282,AK282)</f>
        <v>0.68452260006822485</v>
      </c>
      <c r="AM282" s="119">
        <v>0.68452260006822485</v>
      </c>
    </row>
    <row r="283" spans="1:39" x14ac:dyDescent="0.25">
      <c r="A283">
        <v>5</v>
      </c>
      <c r="C283" s="9" t="s">
        <v>26</v>
      </c>
      <c r="D283" s="9"/>
      <c r="E283" s="10" t="s">
        <v>27</v>
      </c>
      <c r="F283" s="11" t="s">
        <v>28</v>
      </c>
      <c r="G283" s="45">
        <v>44217</v>
      </c>
      <c r="H283" s="41">
        <v>0.55763888888888891</v>
      </c>
      <c r="I283" s="40">
        <v>-7</v>
      </c>
      <c r="J283" s="40">
        <v>41</v>
      </c>
      <c r="K283" s="40" t="s">
        <v>85</v>
      </c>
      <c r="L283" s="10">
        <v>356</v>
      </c>
      <c r="M283" s="65">
        <f t="shared" si="65"/>
        <v>97120.766933102874</v>
      </c>
      <c r="N283" s="10">
        <f t="shared" si="64"/>
        <v>0.97120766933102876</v>
      </c>
      <c r="O283" s="10" t="s">
        <v>15</v>
      </c>
      <c r="P283" s="10">
        <f>_xll.HumidairTdbRHPsi(I283,J283,N283,O283)</f>
        <v>8.9277474100234384E-4</v>
      </c>
      <c r="Q283" s="67">
        <f t="shared" si="66"/>
        <v>0.89277474100234389</v>
      </c>
      <c r="R283" s="43"/>
      <c r="S283" s="82">
        <v>0.89277474100234389</v>
      </c>
      <c r="T283" s="21"/>
      <c r="U283" s="10">
        <v>5</v>
      </c>
      <c r="V283" s="10" t="s">
        <v>152</v>
      </c>
      <c r="W283" s="105">
        <f>_xll.HumidairTdbRHPsi(I283, J283,N283,V283)</f>
        <v>-16.892593379946561</v>
      </c>
      <c r="X283" s="106">
        <v>-16.892593379946561</v>
      </c>
      <c r="Y283" s="21"/>
      <c r="Z283" s="10">
        <v>5</v>
      </c>
      <c r="AA283" s="10" t="s">
        <v>153</v>
      </c>
      <c r="AB283" s="105">
        <f>_xll.HumidairTdbRHPsi(I283,J283,N283,AA283)</f>
        <v>-4.8077704824323089</v>
      </c>
      <c r="AC283" s="108">
        <f t="shared" si="67"/>
        <v>32.192229517567689</v>
      </c>
      <c r="AD283" s="107">
        <v>32.192229517567689</v>
      </c>
      <c r="AF283" s="10" t="s">
        <v>154</v>
      </c>
      <c r="AG283" s="105">
        <f>_xll.HumidairTdbRHPsi(I283,J283,N283,AF283)</f>
        <v>-7.0282226657622013</v>
      </c>
      <c r="AH283" s="108">
        <f t="shared" si="68"/>
        <v>29.9717773342378</v>
      </c>
      <c r="AI283" s="107">
        <v>29.9717773342378</v>
      </c>
      <c r="AK283" s="10" t="s">
        <v>158</v>
      </c>
      <c r="AL283" s="113">
        <f>_xll.HumidairTdbRHPsi(I283,J283,N283,AK283)</f>
        <v>0.78613312340171571</v>
      </c>
      <c r="AM283" s="119">
        <v>0.78613312340171571</v>
      </c>
    </row>
    <row r="284" spans="1:39" x14ac:dyDescent="0.25">
      <c r="A284">
        <v>6</v>
      </c>
      <c r="C284" s="9" t="s">
        <v>29</v>
      </c>
      <c r="D284" s="9"/>
      <c r="E284" s="10" t="s">
        <v>30</v>
      </c>
      <c r="F284" s="11" t="s">
        <v>31</v>
      </c>
      <c r="G284" s="45">
        <v>44217</v>
      </c>
      <c r="H284" s="46">
        <v>0.89236111111111116</v>
      </c>
      <c r="I284" s="40">
        <v>8</v>
      </c>
      <c r="J284" s="40">
        <v>80</v>
      </c>
      <c r="K284" s="40" t="s">
        <v>85</v>
      </c>
      <c r="L284" s="10">
        <v>2</v>
      </c>
      <c r="M284" s="65">
        <f t="shared" si="65"/>
        <v>101300.97600813</v>
      </c>
      <c r="N284" s="10">
        <f t="shared" si="64"/>
        <v>1.0130097600812999</v>
      </c>
      <c r="O284" s="10" t="s">
        <v>15</v>
      </c>
      <c r="P284" s="10">
        <f>_xll.HumidairTdbRHPsi(I284,J284,N284,O284)</f>
        <v>5.3358269403449314E-3</v>
      </c>
      <c r="Q284" s="67">
        <f t="shared" si="66"/>
        <v>5.3358269403449317</v>
      </c>
      <c r="R284" s="43"/>
      <c r="S284" s="82">
        <v>5.3358269403449317</v>
      </c>
      <c r="T284" s="21"/>
      <c r="U284" s="10">
        <v>6</v>
      </c>
      <c r="V284" s="10" t="s">
        <v>152</v>
      </c>
      <c r="W284" s="105">
        <f>_xll.HumidairTdbRHPsi(I284, J284,N284,V284)</f>
        <v>4.7647580991425684</v>
      </c>
      <c r="X284" s="106">
        <v>4.7647580991425684</v>
      </c>
      <c r="Y284" s="21"/>
      <c r="Z284" s="10">
        <v>6</v>
      </c>
      <c r="AA284" s="10" t="s">
        <v>153</v>
      </c>
      <c r="AB284" s="105">
        <f>_xll.HumidairTdbRHPsi(I284,J284,N284,AA284)</f>
        <v>21.465226459810616</v>
      </c>
      <c r="AC284" s="108">
        <f t="shared" si="67"/>
        <v>58.465226459810616</v>
      </c>
      <c r="AD284" s="107">
        <v>58.465226459810616</v>
      </c>
      <c r="AF284" s="10" t="s">
        <v>154</v>
      </c>
      <c r="AG284" s="105">
        <f>_xll.HumidairTdbRHPsi(I284,J284,N284,AF284)</f>
        <v>8.0472438630229366</v>
      </c>
      <c r="AH284" s="108">
        <f t="shared" si="68"/>
        <v>45.047243863022935</v>
      </c>
      <c r="AI284" s="107">
        <v>45.047243863022935</v>
      </c>
      <c r="AK284" s="10" t="s">
        <v>158</v>
      </c>
      <c r="AL284" s="113">
        <f>_xll.HumidairTdbRHPsi(I284,J284,N284,AK284)</f>
        <v>0.79630425584190845</v>
      </c>
      <c r="AM284" s="119">
        <v>0.79630425584190845</v>
      </c>
    </row>
    <row r="285" spans="1:39" x14ac:dyDescent="0.25">
      <c r="A285">
        <v>7</v>
      </c>
      <c r="B285" s="1" t="s">
        <v>32</v>
      </c>
      <c r="C285" s="9" t="s">
        <v>33</v>
      </c>
      <c r="D285" s="9"/>
      <c r="E285" s="10" t="s">
        <v>34</v>
      </c>
      <c r="F285" s="11" t="s">
        <v>35</v>
      </c>
      <c r="G285" s="45">
        <v>44217</v>
      </c>
      <c r="H285" s="41">
        <v>0.2638888888888889</v>
      </c>
      <c r="I285" s="40">
        <v>1</v>
      </c>
      <c r="J285" s="40">
        <v>51</v>
      </c>
      <c r="K285" s="40" t="s">
        <v>107</v>
      </c>
      <c r="L285" s="10">
        <v>126</v>
      </c>
      <c r="M285" s="65">
        <f t="shared" si="65"/>
        <v>99820.46987859541</v>
      </c>
      <c r="N285" s="10">
        <f t="shared" si="64"/>
        <v>0.99820469878595408</v>
      </c>
      <c r="O285" s="10" t="s">
        <v>15</v>
      </c>
      <c r="P285" s="10">
        <f>_xll.HumidairTdbRHPsi(I285,J285,N285,O285)</f>
        <v>2.10325559639958E-3</v>
      </c>
      <c r="Q285" s="67">
        <f t="shared" si="66"/>
        <v>2.1032555963995798</v>
      </c>
      <c r="R285" s="43"/>
      <c r="S285" s="82">
        <v>2.1032555963995798</v>
      </c>
      <c r="T285" s="21"/>
      <c r="U285" s="10">
        <v>7</v>
      </c>
      <c r="V285" s="10" t="s">
        <v>152</v>
      </c>
      <c r="W285" s="105">
        <f>_xll.HumidairTdbRHPsi(I285, J285,N285,V285)</f>
        <v>-7.1073164503899875</v>
      </c>
      <c r="X285" s="106">
        <v>-7.1073164503899875</v>
      </c>
      <c r="Y285" s="21"/>
      <c r="Z285" s="10">
        <v>7</v>
      </c>
      <c r="AA285" s="10" t="s">
        <v>153</v>
      </c>
      <c r="AB285" s="105">
        <f>_xll.HumidairTdbRHPsi(I285,J285,N285,AA285)</f>
        <v>6.2721417672707327</v>
      </c>
      <c r="AC285" s="108">
        <f t="shared" si="67"/>
        <v>43.272141767270732</v>
      </c>
      <c r="AD285" s="107">
        <v>43.272141767270732</v>
      </c>
      <c r="AF285" s="10" t="s">
        <v>154</v>
      </c>
      <c r="AG285" s="105">
        <f>_xll.HumidairTdbRHPsi(I285,J285,N285,AF285)</f>
        <v>1.0099766627810838</v>
      </c>
      <c r="AH285" s="108">
        <f t="shared" si="68"/>
        <v>38.009976662781085</v>
      </c>
      <c r="AI285" s="107">
        <v>38.009976662781085</v>
      </c>
      <c r="AK285" s="10" t="s">
        <v>158</v>
      </c>
      <c r="AL285" s="113">
        <f>_xll.HumidairTdbRHPsi(I285,J285,N285,AK285)</f>
        <v>0.7879333723766121</v>
      </c>
      <c r="AM285" s="119">
        <v>0.7879333723766121</v>
      </c>
    </row>
    <row r="286" spans="1:39" x14ac:dyDescent="0.25">
      <c r="A286">
        <v>8</v>
      </c>
      <c r="C286" s="9" t="s">
        <v>36</v>
      </c>
      <c r="D286" s="9"/>
      <c r="E286" s="10" t="s">
        <v>37</v>
      </c>
      <c r="F286" s="11" t="s">
        <v>38</v>
      </c>
      <c r="G286" s="45">
        <v>44217</v>
      </c>
      <c r="H286" s="41">
        <v>0.55555555555555558</v>
      </c>
      <c r="I286" s="40">
        <v>-14</v>
      </c>
      <c r="J286" s="40">
        <v>38</v>
      </c>
      <c r="K286" s="40" t="s">
        <v>90</v>
      </c>
      <c r="L286" s="10">
        <v>143</v>
      </c>
      <c r="M286" s="65">
        <f t="shared" si="65"/>
        <v>99618.87034335341</v>
      </c>
      <c r="N286" s="10">
        <f t="shared" si="64"/>
        <v>0.99618870343353405</v>
      </c>
      <c r="O286" s="10" t="s">
        <v>15</v>
      </c>
      <c r="P286" s="10">
        <f>_xll.HumidairTdbRHPsi(I286,J286,N286,O286)</f>
        <v>4.3202685073389296E-4</v>
      </c>
      <c r="Q286" s="67">
        <f t="shared" si="66"/>
        <v>0.43202685073389296</v>
      </c>
      <c r="R286" s="43"/>
      <c r="S286" s="82">
        <v>0.43202685073389296</v>
      </c>
      <c r="T286" s="21"/>
      <c r="U286" s="10">
        <v>8</v>
      </c>
      <c r="V286" s="10" t="s">
        <v>152</v>
      </c>
      <c r="W286" s="105">
        <f>_xll.HumidairTdbRHPsi(I286, J286,N286,V286)</f>
        <v>-24.155211185232076</v>
      </c>
      <c r="X286" s="106">
        <v>-24.155211185232076</v>
      </c>
      <c r="Y286" s="21"/>
      <c r="Z286" s="10">
        <v>8</v>
      </c>
      <c r="AA286" s="10" t="s">
        <v>153</v>
      </c>
      <c r="AB286" s="105">
        <f>_xll.HumidairTdbRHPsi(I286,J286,N286,AA286)</f>
        <v>-13.006415376154944</v>
      </c>
      <c r="AC286" s="108">
        <f t="shared" si="67"/>
        <v>23.993584623845056</v>
      </c>
      <c r="AD286" s="107">
        <v>23.993584623845056</v>
      </c>
      <c r="AF286" s="10" t="s">
        <v>154</v>
      </c>
      <c r="AG286" s="105">
        <f>_xll.HumidairTdbRHPsi(I286,J286,N286,AF286)</f>
        <v>-14.075298289040759</v>
      </c>
      <c r="AH286" s="108">
        <f t="shared" si="68"/>
        <v>22.924701710959241</v>
      </c>
      <c r="AI286" s="107">
        <v>22.924701710959241</v>
      </c>
      <c r="AK286" s="10" t="s">
        <v>158</v>
      </c>
      <c r="AL286" s="113">
        <f>_xll.HumidairTdbRHPsi(I286,J286,N286,AK286)</f>
        <v>0.74617059012002096</v>
      </c>
      <c r="AM286" s="119">
        <v>0.74617059012002096</v>
      </c>
    </row>
    <row r="287" spans="1:39" x14ac:dyDescent="0.25">
      <c r="A287">
        <v>9</v>
      </c>
      <c r="C287" s="94" t="s">
        <v>39</v>
      </c>
      <c r="D287" s="94"/>
      <c r="E287" s="10" t="s">
        <v>40</v>
      </c>
      <c r="F287" s="11" t="s">
        <v>41</v>
      </c>
      <c r="G287" s="45">
        <v>44217</v>
      </c>
      <c r="H287" s="41">
        <v>9.7222222222222224E-3</v>
      </c>
      <c r="I287" s="40">
        <v>-22</v>
      </c>
      <c r="J287" s="40">
        <v>82</v>
      </c>
      <c r="K287" s="40" t="s">
        <v>88</v>
      </c>
      <c r="L287" s="10">
        <v>62</v>
      </c>
      <c r="M287" s="65">
        <f t="shared" si="65"/>
        <v>100582.39802554256</v>
      </c>
      <c r="N287" s="10">
        <f t="shared" si="64"/>
        <v>1.0058239802554256</v>
      </c>
      <c r="O287" s="10" t="s">
        <v>15</v>
      </c>
      <c r="P287" s="10">
        <f>_xll.HumidairTdbRHPsi(I287,J287,N287,O287)</f>
        <v>4.3370263476799007E-4</v>
      </c>
      <c r="Q287" s="67">
        <f t="shared" si="66"/>
        <v>0.43370263476799009</v>
      </c>
      <c r="R287" s="43"/>
      <c r="S287" s="82">
        <v>0.43370263476799009</v>
      </c>
      <c r="T287" s="21"/>
      <c r="U287" s="10">
        <v>9</v>
      </c>
      <c r="V287" s="10" t="s">
        <v>152</v>
      </c>
      <c r="W287" s="105">
        <f>_xll.HumidairTdbRHPsi(I287, J287,N287,V287)</f>
        <v>-24.019491574233257</v>
      </c>
      <c r="X287" s="106">
        <v>-24.019491574233257</v>
      </c>
      <c r="Y287" s="21"/>
      <c r="Z287" s="10">
        <v>9</v>
      </c>
      <c r="AA287" s="10" t="s">
        <v>153</v>
      </c>
      <c r="AB287" s="105">
        <f>_xll.HumidairTdbRHPsi(I287,J287,N287,AA287)</f>
        <v>-21.057116018614952</v>
      </c>
      <c r="AC287" s="108">
        <f t="shared" si="67"/>
        <v>15.942883981385048</v>
      </c>
      <c r="AD287" s="107">
        <v>15.942883981385048</v>
      </c>
      <c r="AF287" s="10" t="s">
        <v>154</v>
      </c>
      <c r="AG287" s="105">
        <f>_xll.HumidairTdbRHPsi(I287,J287,N287,AF287)</f>
        <v>-22.123669871928964</v>
      </c>
      <c r="AH287" s="108">
        <f t="shared" si="68"/>
        <v>14.876330128071036</v>
      </c>
      <c r="AI287" s="107">
        <v>14.876330128071036</v>
      </c>
      <c r="AK287" s="10" t="s">
        <v>158</v>
      </c>
      <c r="AL287" s="113">
        <f>_xll.HumidairTdbRHPsi(I287,J287,N287,AK287)</f>
        <v>0.71610547152677084</v>
      </c>
      <c r="AM287" s="119">
        <v>0.71610547152677084</v>
      </c>
    </row>
    <row r="288" spans="1:39" x14ac:dyDescent="0.25">
      <c r="A288" s="5">
        <v>10</v>
      </c>
      <c r="B288" s="15"/>
      <c r="C288" s="13" t="s">
        <v>42</v>
      </c>
      <c r="D288" s="13"/>
      <c r="E288" s="14" t="s">
        <v>43</v>
      </c>
      <c r="F288" s="8" t="s">
        <v>44</v>
      </c>
      <c r="G288" s="45">
        <v>44217</v>
      </c>
      <c r="H288" s="41">
        <v>0.97638888888888886</v>
      </c>
      <c r="I288" s="40">
        <v>-20</v>
      </c>
      <c r="J288" s="40">
        <v>74</v>
      </c>
      <c r="K288" s="40" t="s">
        <v>88</v>
      </c>
      <c r="L288" s="10">
        <v>255</v>
      </c>
      <c r="M288" s="65">
        <f t="shared" si="65"/>
        <v>98298.910193542106</v>
      </c>
      <c r="N288" s="10">
        <f t="shared" si="64"/>
        <v>0.98298910193542111</v>
      </c>
      <c r="O288" s="10" t="s">
        <v>15</v>
      </c>
      <c r="P288" s="10">
        <f>_xll.HumidairTdbRHPsi(I288,J288,N288,O288)</f>
        <v>4.8593110619162211E-4</v>
      </c>
      <c r="Q288" s="67">
        <f t="shared" si="66"/>
        <v>0.48593110619162211</v>
      </c>
      <c r="R288" s="43"/>
      <c r="S288" s="82">
        <v>0.48593110619162211</v>
      </c>
      <c r="T288" s="21"/>
      <c r="U288" s="10">
        <v>10</v>
      </c>
      <c r="V288" s="10" t="s">
        <v>152</v>
      </c>
      <c r="W288" s="105">
        <f>_xll.HumidairTdbRHPsi(I288, J288,N288,V288)</f>
        <v>-23.099967171566448</v>
      </c>
      <c r="X288" s="106">
        <v>-23.099967171566448</v>
      </c>
      <c r="Y288" s="21"/>
      <c r="Z288" s="10">
        <v>10</v>
      </c>
      <c r="AA288" s="10" t="s">
        <v>153</v>
      </c>
      <c r="AB288" s="105">
        <f>_xll.HumidairTdbRHPsi(I288,J288,N288,AA288)</f>
        <v>-18.908144452052589</v>
      </c>
      <c r="AC288" s="108">
        <f t="shared" si="67"/>
        <v>18.091855547947411</v>
      </c>
      <c r="AD288" s="107">
        <v>18.091855547947411</v>
      </c>
      <c r="AF288" s="10" t="s">
        <v>154</v>
      </c>
      <c r="AG288" s="105">
        <f>_xll.HumidairTdbRHPsi(I288,J288,N288,AF288)</f>
        <v>-20.104958106121746</v>
      </c>
      <c r="AH288" s="108">
        <f t="shared" si="68"/>
        <v>16.895041893878254</v>
      </c>
      <c r="AI288" s="107">
        <v>16.895041893878254</v>
      </c>
      <c r="AK288" s="10" t="s">
        <v>158</v>
      </c>
      <c r="AL288" s="113">
        <f>_xll.HumidairTdbRHPsi(I288,J288,N288,AK288)</f>
        <v>0.73861698786701646</v>
      </c>
      <c r="AM288" s="119">
        <v>0.73861698786701646</v>
      </c>
    </row>
    <row r="289" spans="1:39" x14ac:dyDescent="0.25">
      <c r="A289">
        <v>11</v>
      </c>
      <c r="C289" s="9" t="s">
        <v>77</v>
      </c>
      <c r="D289" s="9"/>
      <c r="E289" s="10" t="s">
        <v>78</v>
      </c>
      <c r="F289" s="11" t="s">
        <v>79</v>
      </c>
      <c r="G289" s="45">
        <v>44217</v>
      </c>
      <c r="H289" s="46">
        <v>0.22013888888888888</v>
      </c>
      <c r="I289" s="40">
        <v>9</v>
      </c>
      <c r="J289" s="40">
        <v>34</v>
      </c>
      <c r="K289" s="40" t="s">
        <v>88</v>
      </c>
      <c r="L289" s="10">
        <v>138</v>
      </c>
      <c r="M289" s="65">
        <f>+((101325*(1-(2.25577*10^-5)*(L289))^5.25588))</f>
        <v>99678.130068961269</v>
      </c>
      <c r="N289" s="10">
        <f t="shared" si="64"/>
        <v>0.99678130068961268</v>
      </c>
      <c r="O289" s="10" t="s">
        <v>15</v>
      </c>
      <c r="P289" s="10">
        <f>_xll.HumidairTdbRHPsi(I289,J289,N289,O289)</f>
        <v>2.4548931320389263E-3</v>
      </c>
      <c r="Q289" s="67">
        <f>+P289*1000</f>
        <v>2.4548931320389262</v>
      </c>
      <c r="R289" s="43"/>
      <c r="S289" s="82">
        <v>2.4548931320389262</v>
      </c>
      <c r="T289" s="21"/>
      <c r="U289" s="10">
        <v>11</v>
      </c>
      <c r="V289" s="10" t="s">
        <v>152</v>
      </c>
      <c r="W289" s="105">
        <f>_xll.HumidairTdbRHPsi(I289, J289,N289,V289)</f>
        <v>-5.3380030221852621</v>
      </c>
      <c r="X289" s="106">
        <v>-5.3380030221852621</v>
      </c>
      <c r="Y289" s="21"/>
      <c r="Z289" s="10">
        <v>11</v>
      </c>
      <c r="AA289" s="10" t="s">
        <v>153</v>
      </c>
      <c r="AB289" s="105">
        <f>_xll.HumidairTdbRHPsi(I289,J289,N289,AA289)</f>
        <v>15.236018004412655</v>
      </c>
      <c r="AC289" s="108">
        <f t="shared" si="67"/>
        <v>52.236018004412657</v>
      </c>
      <c r="AD289" s="107">
        <v>52.236018004412657</v>
      </c>
      <c r="AF289" s="10" t="s">
        <v>154</v>
      </c>
      <c r="AG289" s="105">
        <f>_xll.HumidairTdbRHPsi(I289,J289,N289,AF289)</f>
        <v>9.0574334917599995</v>
      </c>
      <c r="AH289" s="108">
        <f t="shared" si="68"/>
        <v>46.057433491760001</v>
      </c>
      <c r="AI289" s="107">
        <v>46.057433491760001</v>
      </c>
      <c r="AK289" s="10" t="s">
        <v>158</v>
      </c>
      <c r="AL289" s="113">
        <f>_xll.HumidairTdbRHPsi(I289,J289,N289,AK289)</f>
        <v>0.8121627405049453</v>
      </c>
      <c r="AM289" s="119">
        <v>0.8121627405049453</v>
      </c>
    </row>
    <row r="290" spans="1:39" x14ac:dyDescent="0.25">
      <c r="A290">
        <v>12</v>
      </c>
      <c r="B290" s="1" t="s">
        <v>48</v>
      </c>
      <c r="C290" s="9" t="s">
        <v>45</v>
      </c>
      <c r="D290" s="9"/>
      <c r="E290" s="10" t="s">
        <v>46</v>
      </c>
      <c r="F290" s="11" t="s">
        <v>47</v>
      </c>
      <c r="G290" s="45">
        <v>44217</v>
      </c>
      <c r="H290" s="41">
        <v>0.27013888888888887</v>
      </c>
      <c r="I290" s="40">
        <v>25</v>
      </c>
      <c r="J290" s="40">
        <v>87</v>
      </c>
      <c r="K290" s="40" t="s">
        <v>75</v>
      </c>
      <c r="L290" s="10">
        <v>30</v>
      </c>
      <c r="M290" s="65">
        <f>+((101325*(1-(2.25577*10^-5)*(L290))^5.25588))</f>
        <v>100965.12412724759</v>
      </c>
      <c r="N290" s="10">
        <f t="shared" si="64"/>
        <v>1.0096512412724759</v>
      </c>
      <c r="O290" s="10" t="s">
        <v>15</v>
      </c>
      <c r="P290" s="10">
        <f>_xll.HumidairTdbRHPsi(I290,J290,N290,O290)</f>
        <v>1.7537489947038094E-2</v>
      </c>
      <c r="Q290" s="67">
        <f>+P290*1000</f>
        <v>17.537489947038093</v>
      </c>
      <c r="R290" s="43"/>
      <c r="S290" s="82">
        <v>17.537489947038093</v>
      </c>
      <c r="T290" s="21"/>
      <c r="U290" s="10">
        <v>12</v>
      </c>
      <c r="V290" s="10" t="s">
        <v>152</v>
      </c>
      <c r="W290" s="105">
        <f>_xll.HumidairTdbRHPsi(I290, J290,N290,V290)</f>
        <v>22.685536479131258</v>
      </c>
      <c r="X290" s="106">
        <v>22.685536479131258</v>
      </c>
      <c r="Y290" s="21"/>
      <c r="Z290" s="10">
        <v>12</v>
      </c>
      <c r="AA290" s="10" t="s">
        <v>153</v>
      </c>
      <c r="AB290" s="105">
        <f>_xll.HumidairTdbRHPsi(I290,J290,N290,AA290)</f>
        <v>69.800811749602843</v>
      </c>
      <c r="AC290" s="108">
        <f t="shared" si="67"/>
        <v>106.80081174960284</v>
      </c>
      <c r="AD290" s="107">
        <v>106.80081174960284</v>
      </c>
      <c r="AF290" s="10" t="s">
        <v>154</v>
      </c>
      <c r="AG290" s="105">
        <f>_xll.HumidairTdbRHPsi(I290,J290,N290,AF290)</f>
        <v>25.153197145646878</v>
      </c>
      <c r="AH290" s="108">
        <f t="shared" si="68"/>
        <v>62.153197145646878</v>
      </c>
      <c r="AI290" s="107">
        <v>62.153197145646878</v>
      </c>
      <c r="AK290" s="10" t="s">
        <v>158</v>
      </c>
      <c r="AL290" s="113">
        <f>_xll.HumidairTdbRHPsi(I290,J290,N290,AK290)</f>
        <v>0.84741250590286754</v>
      </c>
      <c r="AM290" s="119">
        <v>0.84741250590286754</v>
      </c>
    </row>
    <row r="291" spans="1:39" x14ac:dyDescent="0.25">
      <c r="A291">
        <v>13</v>
      </c>
      <c r="C291" s="53" t="s">
        <v>49</v>
      </c>
      <c r="D291" s="53"/>
      <c r="E291" s="38" t="s">
        <v>50</v>
      </c>
      <c r="F291" s="29" t="s">
        <v>51</v>
      </c>
      <c r="G291" s="45">
        <v>44217</v>
      </c>
      <c r="H291" s="41">
        <v>0.55486111111111114</v>
      </c>
      <c r="I291" s="40">
        <v>29</v>
      </c>
      <c r="J291" s="40">
        <v>71</v>
      </c>
      <c r="K291" s="40" t="s">
        <v>85</v>
      </c>
      <c r="L291" s="10">
        <v>3</v>
      </c>
      <c r="M291" s="65">
        <f>+((101325*(1-(2.25577*10^-5)*(L291))^5.25588))</f>
        <v>101288.96574192833</v>
      </c>
      <c r="N291" s="10">
        <f t="shared" si="64"/>
        <v>1.0128896574192834</v>
      </c>
      <c r="O291" s="10" t="s">
        <v>15</v>
      </c>
      <c r="P291" s="10">
        <f>_xll.HumidairTdbRHPsi(I291,J291,N291,O291)</f>
        <v>1.8060758996371048E-2</v>
      </c>
      <c r="Q291" s="67">
        <f>+P291*1000</f>
        <v>18.06075899637105</v>
      </c>
      <c r="R291" s="43"/>
      <c r="S291" s="82">
        <v>18.06075899637105</v>
      </c>
      <c r="T291" s="21"/>
      <c r="U291" s="10">
        <v>13</v>
      </c>
      <c r="V291" s="10" t="s">
        <v>152</v>
      </c>
      <c r="W291" s="105">
        <f>_xll.HumidairTdbRHPsi(I291, J291,N291,V291)</f>
        <v>23.210054640782744</v>
      </c>
      <c r="X291" s="106">
        <v>23.210054640782744</v>
      </c>
      <c r="Y291" s="21"/>
      <c r="Z291" s="10">
        <v>13</v>
      </c>
      <c r="AA291" s="10" t="s">
        <v>153</v>
      </c>
      <c r="AB291" s="105">
        <f>_xll.HumidairTdbRHPsi(I291,J291,N291,AA291)</f>
        <v>75.29415611347558</v>
      </c>
      <c r="AC291" s="108">
        <f t="shared" si="67"/>
        <v>112.29415611347558</v>
      </c>
      <c r="AD291" s="107">
        <v>112.29415611347558</v>
      </c>
      <c r="AF291" s="10" t="s">
        <v>154</v>
      </c>
      <c r="AG291" s="105">
        <f>_xll.HumidairTdbRHPsi(I291,J291,N291,AF291)</f>
        <v>29.178492397226094</v>
      </c>
      <c r="AH291" s="108">
        <f t="shared" si="68"/>
        <v>66.178492397226094</v>
      </c>
      <c r="AI291" s="107">
        <v>66.178492397226094</v>
      </c>
      <c r="AK291" s="10" t="s">
        <v>158</v>
      </c>
      <c r="AL291" s="113">
        <f>_xll.HumidairTdbRHPsi(I291,J291,N291,AK291)</f>
        <v>0.85606538694283607</v>
      </c>
      <c r="AM291" s="119">
        <v>0.85606538694283607</v>
      </c>
    </row>
    <row r="292" spans="1:39" x14ac:dyDescent="0.25">
      <c r="A292" s="5">
        <v>14</v>
      </c>
      <c r="B292" s="15"/>
      <c r="C292" s="9" t="s">
        <v>186</v>
      </c>
      <c r="D292" s="9"/>
      <c r="E292" s="10" t="s">
        <v>83</v>
      </c>
      <c r="F292" s="4" t="s">
        <v>84</v>
      </c>
      <c r="G292" s="45">
        <v>44217</v>
      </c>
      <c r="H292" s="41">
        <v>0.34583333333333338</v>
      </c>
      <c r="I292" s="40">
        <v>29</v>
      </c>
      <c r="J292" s="40">
        <v>85</v>
      </c>
      <c r="K292" s="40" t="s">
        <v>131</v>
      </c>
      <c r="L292" s="10">
        <v>61</v>
      </c>
      <c r="M292" s="65">
        <f>+((101325*(1-(2.25577*10^-5)*(L292))^5.25588))</f>
        <v>100594.34040699142</v>
      </c>
      <c r="N292" s="10">
        <f t="shared" si="64"/>
        <v>1.0059434040699142</v>
      </c>
      <c r="O292" s="10" t="s">
        <v>15</v>
      </c>
      <c r="P292" s="10">
        <f>_xll.HumidairTdbRHPsi(I292,J292,N292,O292)</f>
        <v>2.1901562986942673E-2</v>
      </c>
      <c r="Q292" s="67">
        <f>+P292*1000</f>
        <v>21.901562986942672</v>
      </c>
      <c r="R292" s="43"/>
      <c r="S292" s="82">
        <v>21.901562986942672</v>
      </c>
      <c r="T292" s="21"/>
      <c r="U292" s="10">
        <v>14</v>
      </c>
      <c r="V292" s="10" t="s">
        <v>152</v>
      </c>
      <c r="W292" s="105">
        <f>_xll.HumidairTdbRHPsi(I292, J292,N292,V292)</f>
        <v>26.220955139543719</v>
      </c>
      <c r="X292" s="106">
        <v>26.220955139543719</v>
      </c>
      <c r="Y292" s="21"/>
      <c r="Z292" s="10">
        <v>14</v>
      </c>
      <c r="AA292" s="10" t="s">
        <v>153</v>
      </c>
      <c r="AB292" s="105">
        <f>_xll.HumidairTdbRHPsi(I292,J292,N292,AA292)</f>
        <v>85.098305955158793</v>
      </c>
      <c r="AC292" s="108">
        <f t="shared" si="67"/>
        <v>122.09830595515879</v>
      </c>
      <c r="AD292" s="107">
        <v>122.09830595515879</v>
      </c>
      <c r="AF292" s="10" t="s">
        <v>154</v>
      </c>
      <c r="AG292" s="105">
        <f>_xll.HumidairTdbRHPsi(I292,J292,N292,AF292)</f>
        <v>29.180047714944752</v>
      </c>
      <c r="AH292" s="108">
        <f t="shared" si="68"/>
        <v>66.180047714944749</v>
      </c>
      <c r="AI292" s="107">
        <v>66.180047714944749</v>
      </c>
      <c r="AK292" s="10" t="s">
        <v>158</v>
      </c>
      <c r="AL292" s="113">
        <f>_xll.HumidairTdbRHPsi(I292,J292,N292,AK292)</f>
        <v>0.861978307378786</v>
      </c>
      <c r="AM292" s="119">
        <v>0.861978307378786</v>
      </c>
    </row>
    <row r="293" spans="1:39" x14ac:dyDescent="0.25">
      <c r="A293">
        <v>15</v>
      </c>
      <c r="C293" s="9" t="s">
        <v>52</v>
      </c>
      <c r="D293" s="9"/>
      <c r="E293" s="10" t="s">
        <v>53</v>
      </c>
      <c r="F293" s="4" t="s">
        <v>54</v>
      </c>
      <c r="G293" s="45">
        <v>44217</v>
      </c>
      <c r="H293" s="41">
        <v>0.10208333333333335</v>
      </c>
      <c r="I293" s="40">
        <v>16</v>
      </c>
      <c r="J293" s="40">
        <v>31</v>
      </c>
      <c r="K293" s="40" t="s">
        <v>88</v>
      </c>
      <c r="L293" s="10">
        <v>533</v>
      </c>
      <c r="M293" s="65">
        <f t="shared" ref="M293:M298" si="69">+((101325*(1-(2.25577*10^-5)*(L293))^5.25588))</f>
        <v>95083.68775760736</v>
      </c>
      <c r="N293" s="10">
        <f t="shared" si="64"/>
        <v>0.9508368775760736</v>
      </c>
      <c r="O293" s="10" t="s">
        <v>15</v>
      </c>
      <c r="P293" s="10">
        <f>_xll.HumidairTdbRHPsi(I293,J293,N293,O293)</f>
        <v>3.723719591461316E-3</v>
      </c>
      <c r="Q293" s="67">
        <f t="shared" ref="Q293:Q298" si="70">+P293*1000</f>
        <v>3.7237195914613159</v>
      </c>
      <c r="R293" s="43"/>
      <c r="S293" s="82">
        <v>3.7237195914613159</v>
      </c>
      <c r="T293" s="21"/>
      <c r="U293" s="10">
        <v>15</v>
      </c>
      <c r="V293" s="10" t="s">
        <v>152</v>
      </c>
      <c r="W293" s="105">
        <f>_xll.HumidairTdbRHPsi(I293, J293,N293,V293)</f>
        <v>-0.9776111123697433</v>
      </c>
      <c r="X293" s="106">
        <v>-0.9776111123697433</v>
      </c>
      <c r="Y293" s="21"/>
      <c r="Z293" s="10">
        <v>15</v>
      </c>
      <c r="AA293" s="10" t="s">
        <v>153</v>
      </c>
      <c r="AB293" s="105">
        <f>_xll.HumidairTdbRHPsi(I293,J293,N293,AA293)</f>
        <v>25.53168890607034</v>
      </c>
      <c r="AC293" s="108">
        <f t="shared" si="67"/>
        <v>62.531688906070343</v>
      </c>
      <c r="AD293" s="107">
        <v>62.531688906070343</v>
      </c>
      <c r="AF293" s="10" t="s">
        <v>154</v>
      </c>
      <c r="AG293" s="105">
        <f>_xll.HumidairTdbRHPsi(I293,J293,N293,AF293)</f>
        <v>16.111061729215841</v>
      </c>
      <c r="AH293" s="108">
        <f t="shared" si="68"/>
        <v>53.111061729215841</v>
      </c>
      <c r="AI293" s="107">
        <v>53.111061729215841</v>
      </c>
      <c r="AK293" s="10" t="s">
        <v>158</v>
      </c>
      <c r="AL293" s="113">
        <f>_xll.HumidairTdbRHPsi(I293,J293,N293,AK293)</f>
        <v>0.87261076304959773</v>
      </c>
      <c r="AM293" s="119">
        <v>0.87261076304959773</v>
      </c>
    </row>
    <row r="294" spans="1:39" x14ac:dyDescent="0.25">
      <c r="A294">
        <v>16</v>
      </c>
      <c r="C294" s="9" t="s">
        <v>55</v>
      </c>
      <c r="D294" s="9"/>
      <c r="E294" s="10" t="s">
        <v>56</v>
      </c>
      <c r="F294" s="11" t="s">
        <v>57</v>
      </c>
      <c r="G294" s="45">
        <v>44217</v>
      </c>
      <c r="H294" s="41">
        <v>0.31041666666666667</v>
      </c>
      <c r="I294" s="40">
        <v>21</v>
      </c>
      <c r="J294" s="40">
        <v>77</v>
      </c>
      <c r="K294" s="40" t="s">
        <v>85</v>
      </c>
      <c r="L294" s="10">
        <v>61</v>
      </c>
      <c r="M294" s="65">
        <f t="shared" si="69"/>
        <v>100594.34040699142</v>
      </c>
      <c r="N294" s="10">
        <f t="shared" si="64"/>
        <v>1.0059434040699142</v>
      </c>
      <c r="O294" s="10" t="s">
        <v>15</v>
      </c>
      <c r="P294" s="10">
        <f>_xll.HumidairTdbRHPsi(I294,J294,N294,O294)</f>
        <v>1.212373099578285E-2</v>
      </c>
      <c r="Q294" s="67">
        <f t="shared" si="70"/>
        <v>12.12373099578285</v>
      </c>
      <c r="R294" s="43"/>
      <c r="S294" s="82">
        <v>12.12373099578285</v>
      </c>
      <c r="T294" s="21"/>
      <c r="U294" s="10">
        <v>16</v>
      </c>
      <c r="V294" s="10" t="s">
        <v>152</v>
      </c>
      <c r="W294" s="105">
        <f>_xll.HumidairTdbRHPsi(I294, J294,N294,V294)</f>
        <v>16.817664178567554</v>
      </c>
      <c r="X294" s="106">
        <v>16.817664178567554</v>
      </c>
      <c r="Y294" s="21"/>
      <c r="Z294" s="10">
        <v>16</v>
      </c>
      <c r="AA294" s="10" t="s">
        <v>153</v>
      </c>
      <c r="AB294" s="105">
        <f>_xll.HumidairTdbRHPsi(I294,J294,N294,AA294)</f>
        <v>51.906355810605085</v>
      </c>
      <c r="AC294" s="108">
        <f t="shared" si="67"/>
        <v>88.906355810605078</v>
      </c>
      <c r="AD294" s="107">
        <v>88.906355810605078</v>
      </c>
      <c r="AF294" s="10" t="s">
        <v>154</v>
      </c>
      <c r="AG294" s="105">
        <f>_xll.HumidairTdbRHPsi(I294,J294,N294,AF294)</f>
        <v>21.128606014943504</v>
      </c>
      <c r="AH294" s="108">
        <f t="shared" si="68"/>
        <v>58.1286060149435</v>
      </c>
      <c r="AI294" s="107">
        <v>58.1286060149435</v>
      </c>
      <c r="AK294" s="10" t="s">
        <v>158</v>
      </c>
      <c r="AL294" s="113">
        <f>_xll.HumidairTdbRHPsi(I294,J294,N294,AK294)</f>
        <v>0.83909472406394281</v>
      </c>
      <c r="AM294" s="119">
        <v>0.83909472406394281</v>
      </c>
    </row>
    <row r="295" spans="1:39" x14ac:dyDescent="0.25">
      <c r="A295">
        <v>17</v>
      </c>
      <c r="B295" s="1" t="s">
        <v>58</v>
      </c>
      <c r="C295" s="54" t="s">
        <v>59</v>
      </c>
      <c r="D295" s="54"/>
      <c r="E295" s="22" t="s">
        <v>60</v>
      </c>
      <c r="F295" s="4" t="s">
        <v>61</v>
      </c>
      <c r="G295" s="45">
        <v>44217</v>
      </c>
      <c r="H295" s="41">
        <v>0.68333333333333324</v>
      </c>
      <c r="I295" s="40">
        <v>23</v>
      </c>
      <c r="J295" s="40">
        <v>43</v>
      </c>
      <c r="K295" s="48" t="s">
        <v>90</v>
      </c>
      <c r="L295" s="10">
        <v>9</v>
      </c>
      <c r="M295" s="65">
        <f t="shared" si="69"/>
        <v>101216.9283556498</v>
      </c>
      <c r="N295" s="10">
        <f t="shared" si="64"/>
        <v>1.0121692835564979</v>
      </c>
      <c r="O295" s="10" t="s">
        <v>15</v>
      </c>
      <c r="P295" s="10">
        <f>_xll.HumidairTdbRHPsi(I295,J295,N295,O295)</f>
        <v>7.5474399750163745E-3</v>
      </c>
      <c r="Q295" s="67">
        <f t="shared" si="70"/>
        <v>7.5474399750163741</v>
      </c>
      <c r="R295" s="43"/>
      <c r="S295" s="82">
        <v>7.5474399750163741</v>
      </c>
      <c r="T295" s="21"/>
      <c r="U295" s="10">
        <v>17</v>
      </c>
      <c r="V295" s="10" t="s">
        <v>152</v>
      </c>
      <c r="W295" s="105">
        <f>_xll.HumidairTdbRHPsi(I295, J295,N295,V295)</f>
        <v>9.7642929994411816</v>
      </c>
      <c r="X295" s="106">
        <v>9.7642929994411816</v>
      </c>
      <c r="Y295" s="21"/>
      <c r="Z295" s="10">
        <v>17</v>
      </c>
      <c r="AA295" s="10" t="s">
        <v>153</v>
      </c>
      <c r="AB295" s="105">
        <f>_xll.HumidairTdbRHPsi(I295,J295,N295,AA295)</f>
        <v>42.330613960491199</v>
      </c>
      <c r="AC295" s="108">
        <f t="shared" si="67"/>
        <v>79.330613960491206</v>
      </c>
      <c r="AD295" s="107">
        <v>79.330613960491206</v>
      </c>
      <c r="AF295" s="10" t="s">
        <v>154</v>
      </c>
      <c r="AG295" s="105">
        <f>_xll.HumidairTdbRHPsi(I295,J295,N295,AF295)</f>
        <v>23.139807154626951</v>
      </c>
      <c r="AH295" s="108">
        <f t="shared" si="68"/>
        <v>60.139807154626951</v>
      </c>
      <c r="AI295" s="107">
        <v>60.139807154626951</v>
      </c>
      <c r="AK295" s="10" t="s">
        <v>158</v>
      </c>
      <c r="AL295" s="113">
        <f>_xll.HumidairTdbRHPsi(I295,J295,N295,AK295)</f>
        <v>0.83961779360038269</v>
      </c>
      <c r="AM295" s="119">
        <v>0.83961779360038269</v>
      </c>
    </row>
    <row r="296" spans="1:39" x14ac:dyDescent="0.25">
      <c r="A296">
        <v>18</v>
      </c>
      <c r="C296" s="9" t="s">
        <v>62</v>
      </c>
      <c r="D296" s="9"/>
      <c r="E296" s="10" t="s">
        <v>63</v>
      </c>
      <c r="F296" s="11" t="s">
        <v>64</v>
      </c>
      <c r="G296" s="45">
        <v>44217</v>
      </c>
      <c r="H296" s="41">
        <v>0.76111111111111107</v>
      </c>
      <c r="I296" s="40">
        <v>18</v>
      </c>
      <c r="J296" s="40">
        <v>60</v>
      </c>
      <c r="K296" s="40" t="s">
        <v>85</v>
      </c>
      <c r="L296" s="10">
        <v>6</v>
      </c>
      <c r="M296" s="65">
        <f t="shared" si="69"/>
        <v>101252.94186124044</v>
      </c>
      <c r="N296" s="10">
        <f t="shared" si="64"/>
        <v>1.0125294186124043</v>
      </c>
      <c r="O296" s="10" t="s">
        <v>15</v>
      </c>
      <c r="P296" s="10">
        <f>_xll.HumidairTdbRHPsi(I296,J296,N296,O296)</f>
        <v>7.7340477768072565E-3</v>
      </c>
      <c r="Q296" s="67">
        <f t="shared" si="70"/>
        <v>7.7340477768072562</v>
      </c>
      <c r="R296" s="43"/>
      <c r="S296" s="82">
        <v>7.7340477768072562</v>
      </c>
      <c r="T296" s="21"/>
      <c r="U296" s="109">
        <v>18</v>
      </c>
      <c r="V296" s="10" t="s">
        <v>152</v>
      </c>
      <c r="W296" s="105">
        <f>_xll.HumidairTdbRHPsi(I296, J296,N296,V296)</f>
        <v>10.129516238676558</v>
      </c>
      <c r="X296" s="106">
        <v>10.129516238676558</v>
      </c>
      <c r="Y296" s="21"/>
      <c r="Z296" s="109">
        <v>18</v>
      </c>
      <c r="AA296" s="10" t="s">
        <v>153</v>
      </c>
      <c r="AB296" s="105">
        <f>_xll.HumidairTdbRHPsi(I296,J296,N296,AA296)</f>
        <v>37.700791296931818</v>
      </c>
      <c r="AC296" s="108">
        <f t="shared" si="67"/>
        <v>74.700791296931811</v>
      </c>
      <c r="AD296" s="107">
        <v>74.700791296931811</v>
      </c>
      <c r="AF296" s="10" t="s">
        <v>154</v>
      </c>
      <c r="AG296" s="105">
        <f>_xll.HumidairTdbRHPsi(I296,J296,N296,AF296)</f>
        <v>18.108253931166381</v>
      </c>
      <c r="AH296" s="108">
        <f t="shared" si="68"/>
        <v>55.108253931166381</v>
      </c>
      <c r="AI296" s="107">
        <v>55.108253931166381</v>
      </c>
      <c r="AK296" s="10" t="s">
        <v>158</v>
      </c>
      <c r="AL296" s="113">
        <f>_xll.HumidairTdbRHPsi(I296,J296,N296,AK296)</f>
        <v>0.8251083338067251</v>
      </c>
      <c r="AM296" s="119">
        <v>0.8251083338067251</v>
      </c>
    </row>
    <row r="297" spans="1:39" x14ac:dyDescent="0.25">
      <c r="A297" s="5">
        <v>19</v>
      </c>
      <c r="B297" s="15"/>
      <c r="C297" s="54" t="s">
        <v>65</v>
      </c>
      <c r="D297" s="54"/>
      <c r="E297" s="22" t="s">
        <v>66</v>
      </c>
      <c r="F297" s="4" t="s">
        <v>67</v>
      </c>
      <c r="G297" s="45">
        <v>44217</v>
      </c>
      <c r="H297" s="41">
        <v>0.10277777777777779</v>
      </c>
      <c r="I297" s="40">
        <v>10</v>
      </c>
      <c r="J297" s="40">
        <v>93</v>
      </c>
      <c r="K297" s="40" t="s">
        <v>87</v>
      </c>
      <c r="L297" s="10">
        <v>15</v>
      </c>
      <c r="M297" s="65">
        <f t="shared" si="69"/>
        <v>101144.93246061618</v>
      </c>
      <c r="N297" s="10">
        <f t="shared" si="64"/>
        <v>1.0114493246061618</v>
      </c>
      <c r="O297" s="10" t="s">
        <v>15</v>
      </c>
      <c r="P297" s="10">
        <f>_xll.HumidairTdbRHPsi(I297,J297,N297,O297)</f>
        <v>7.1313042740649649E-3</v>
      </c>
      <c r="Q297" s="67">
        <f t="shared" si="70"/>
        <v>7.1313042740649646</v>
      </c>
      <c r="R297" s="43"/>
      <c r="S297" s="82">
        <v>7.1313042740649646</v>
      </c>
      <c r="T297" s="21"/>
      <c r="U297" s="109">
        <v>19</v>
      </c>
      <c r="V297" s="10" t="s">
        <v>152</v>
      </c>
      <c r="W297" s="105">
        <f>_xll.HumidairTdbRHPsi(I297, J297,N297,V297)</f>
        <v>8.9215762250897228</v>
      </c>
      <c r="X297" s="106">
        <v>8.9215762250897228</v>
      </c>
      <c r="Y297" s="21"/>
      <c r="Z297" s="109">
        <v>19</v>
      </c>
      <c r="AA297" s="10" t="s">
        <v>153</v>
      </c>
      <c r="AB297" s="105">
        <f>_xll.HumidairTdbRHPsi(I297,J297,N297,AA297)</f>
        <v>28.018376242838755</v>
      </c>
      <c r="AC297" s="108">
        <f t="shared" si="67"/>
        <v>65.018376242838755</v>
      </c>
      <c r="AD297" s="107">
        <v>65.018376242838755</v>
      </c>
      <c r="AF297" s="10" t="s">
        <v>154</v>
      </c>
      <c r="AG297" s="105">
        <f>_xll.HumidairTdbRHPsi(I297,J297,N297,AF297)</f>
        <v>10.059632502543856</v>
      </c>
      <c r="AH297" s="108">
        <f t="shared" si="68"/>
        <v>47.059632502543856</v>
      </c>
      <c r="AI297" s="107">
        <v>47.059632502543856</v>
      </c>
      <c r="AK297" s="10" t="s">
        <v>158</v>
      </c>
      <c r="AL297" s="113">
        <f>_xll.HumidairTdbRHPsi(I297,J297,N297,AK297)</f>
        <v>0.80322517072696198</v>
      </c>
      <c r="AM297" s="119">
        <v>0.80322517072696198</v>
      </c>
    </row>
    <row r="298" spans="1:39" x14ac:dyDescent="0.25">
      <c r="A298" s="5">
        <v>20</v>
      </c>
      <c r="B298" s="23" t="s">
        <v>68</v>
      </c>
      <c r="C298" s="9" t="s">
        <v>69</v>
      </c>
      <c r="D298" s="9"/>
      <c r="E298" s="10" t="s">
        <v>70</v>
      </c>
      <c r="F298" s="55" t="s">
        <v>71</v>
      </c>
      <c r="G298" s="45">
        <v>44217</v>
      </c>
      <c r="H298" s="41">
        <v>0.77013888888888893</v>
      </c>
      <c r="I298" s="40">
        <v>-1</v>
      </c>
      <c r="J298" s="40">
        <v>31</v>
      </c>
      <c r="K298" s="40" t="s">
        <v>90</v>
      </c>
      <c r="L298" s="10">
        <v>10</v>
      </c>
      <c r="M298" s="65">
        <f t="shared" si="69"/>
        <v>101204.92615896827</v>
      </c>
      <c r="N298" s="10">
        <f t="shared" si="64"/>
        <v>1.0120492615896828</v>
      </c>
      <c r="O298" s="10" t="s">
        <v>15</v>
      </c>
      <c r="P298" s="77">
        <f>_xll.HumidairTdbRHPsi(I298,J298,N298,O298)</f>
        <v>1.0781779436488019E-3</v>
      </c>
      <c r="Q298" s="67">
        <f t="shared" si="70"/>
        <v>1.0781779436488019</v>
      </c>
      <c r="R298" s="43"/>
      <c r="S298" s="82">
        <v>1.0781779436488019</v>
      </c>
      <c r="T298" s="21"/>
      <c r="U298" s="109">
        <v>20</v>
      </c>
      <c r="V298" s="10" t="s">
        <v>152</v>
      </c>
      <c r="W298" s="105">
        <f>_xll.HumidairTdbRHPsi(I298, J298,N298,V298)</f>
        <v>-14.418274652497985</v>
      </c>
      <c r="X298" s="107">
        <v>-14.418274652497985</v>
      </c>
      <c r="Y298" s="21"/>
      <c r="Z298" s="109">
        <v>20</v>
      </c>
      <c r="AA298" s="10" t="s">
        <v>153</v>
      </c>
      <c r="AB298" s="105">
        <f>_xll.HumidairTdbRHPsi(I298,J298,N298,AA298)</f>
        <v>1.6880928069730692</v>
      </c>
      <c r="AC298" s="108">
        <f t="shared" si="67"/>
        <v>38.688092806973067</v>
      </c>
      <c r="AD298" s="107">
        <v>38.688092806973067</v>
      </c>
      <c r="AF298" s="10" t="s">
        <v>154</v>
      </c>
      <c r="AG298" s="105">
        <f>_xll.HumidairTdbRHPsi(I298,J298,N298,AF298)</f>
        <v>-1.0054894114407915</v>
      </c>
      <c r="AH298" s="108">
        <f t="shared" si="68"/>
        <v>35.994510588559208</v>
      </c>
      <c r="AI298" s="107">
        <v>35.994510588559208</v>
      </c>
      <c r="AK298" s="10" t="s">
        <v>158</v>
      </c>
      <c r="AL298" s="113">
        <f>_xll.HumidairTdbRHPsi(I298,J298,N298,AK298)</f>
        <v>0.77145887703841975</v>
      </c>
      <c r="AM298" s="119">
        <v>0.77145887703841975</v>
      </c>
    </row>
    <row r="299" spans="1:39" x14ac:dyDescent="0.25">
      <c r="S299" s="73"/>
      <c r="T299" s="73"/>
      <c r="U299" s="73"/>
      <c r="V299" s="73"/>
      <c r="W299" s="73"/>
    </row>
    <row r="301" spans="1:39" x14ac:dyDescent="0.25">
      <c r="AL301" s="116" t="s">
        <v>170</v>
      </c>
    </row>
    <row r="302" spans="1:39" x14ac:dyDescent="0.25">
      <c r="L302" s="2"/>
      <c r="N302" s="51"/>
      <c r="O302" s="52"/>
      <c r="P302" s="52"/>
      <c r="S302" s="92" t="s">
        <v>185</v>
      </c>
      <c r="U302" s="95"/>
      <c r="Z302" t="s">
        <v>180</v>
      </c>
      <c r="AC302" s="38" t="s">
        <v>144</v>
      </c>
      <c r="AD302" s="96" t="s">
        <v>144</v>
      </c>
      <c r="AH302" s="38" t="s">
        <v>144</v>
      </c>
      <c r="AI302" s="96" t="s">
        <v>144</v>
      </c>
      <c r="AL302" s="53" t="s">
        <v>155</v>
      </c>
      <c r="AM302" s="96" t="s">
        <v>155</v>
      </c>
    </row>
    <row r="303" spans="1:39" x14ac:dyDescent="0.25">
      <c r="B303" s="63">
        <v>44613</v>
      </c>
      <c r="C303" s="31"/>
      <c r="D303" s="31"/>
      <c r="E303" s="25"/>
      <c r="F303" s="25"/>
      <c r="G303" s="25"/>
      <c r="H303" s="69"/>
      <c r="I303" s="25"/>
      <c r="J303" s="70"/>
      <c r="Q303" s="4" t="s">
        <v>72</v>
      </c>
      <c r="S303" s="83" t="s">
        <v>72</v>
      </c>
      <c r="T303" s="73"/>
      <c r="U303" t="s">
        <v>145</v>
      </c>
      <c r="AB303" s="97" t="s">
        <v>134</v>
      </c>
      <c r="AC303" s="22">
        <v>37</v>
      </c>
      <c r="AD303" s="98">
        <v>37</v>
      </c>
      <c r="AG303" s="97" t="s">
        <v>134</v>
      </c>
      <c r="AH303" s="22">
        <v>37</v>
      </c>
      <c r="AI303" s="98">
        <v>37</v>
      </c>
      <c r="AL303" s="22" t="s">
        <v>82</v>
      </c>
      <c r="AM303" s="98" t="s">
        <v>82</v>
      </c>
    </row>
    <row r="304" spans="1:39" x14ac:dyDescent="0.25">
      <c r="H304" s="4" t="s">
        <v>0</v>
      </c>
      <c r="L304" s="4" t="s">
        <v>1</v>
      </c>
      <c r="M304" s="4" t="s">
        <v>2</v>
      </c>
      <c r="P304" s="4" t="s">
        <v>72</v>
      </c>
      <c r="Q304" s="4" t="s">
        <v>81</v>
      </c>
      <c r="R304" s="4"/>
      <c r="S304" s="84" t="s">
        <v>81</v>
      </c>
      <c r="T304" s="73"/>
      <c r="W304" s="53" t="s">
        <v>134</v>
      </c>
      <c r="X304" s="99" t="s">
        <v>134</v>
      </c>
      <c r="AB304" s="100" t="s">
        <v>146</v>
      </c>
      <c r="AC304" s="54" t="s">
        <v>147</v>
      </c>
      <c r="AD304" s="101" t="s">
        <v>147</v>
      </c>
      <c r="AG304" s="59" t="s">
        <v>146</v>
      </c>
      <c r="AH304" s="54" t="s">
        <v>147</v>
      </c>
      <c r="AI304" s="101" t="s">
        <v>147</v>
      </c>
      <c r="AL304" s="54" t="s">
        <v>156</v>
      </c>
      <c r="AM304" s="98" t="s">
        <v>156</v>
      </c>
    </row>
    <row r="305" spans="1:39" x14ac:dyDescent="0.25">
      <c r="A305" s="5"/>
      <c r="B305" s="5"/>
      <c r="C305" t="s">
        <v>3</v>
      </c>
      <c r="E305" t="s">
        <v>4</v>
      </c>
      <c r="F305" t="s">
        <v>5</v>
      </c>
      <c r="G305" s="4" t="s">
        <v>6</v>
      </c>
      <c r="H305" s="6" t="s">
        <v>7</v>
      </c>
      <c r="I305" s="4" t="s">
        <v>98</v>
      </c>
      <c r="J305" s="4" t="s">
        <v>99</v>
      </c>
      <c r="K305" s="4" t="s">
        <v>74</v>
      </c>
      <c r="L305" s="7" t="s">
        <v>171</v>
      </c>
      <c r="M305" s="24" t="s">
        <v>8</v>
      </c>
      <c r="N305" s="4" t="s">
        <v>9</v>
      </c>
      <c r="O305" s="4" t="s">
        <v>10</v>
      </c>
      <c r="P305" s="4" t="s">
        <v>11</v>
      </c>
      <c r="Q305" s="4" t="s">
        <v>82</v>
      </c>
      <c r="R305" s="4"/>
      <c r="S305" s="84" t="s">
        <v>82</v>
      </c>
      <c r="T305" s="21"/>
      <c r="U305" s="10" t="s">
        <v>148</v>
      </c>
      <c r="V305" s="55" t="s">
        <v>10</v>
      </c>
      <c r="W305" s="14" t="s">
        <v>149</v>
      </c>
      <c r="X305" s="102" t="s">
        <v>149</v>
      </c>
      <c r="Y305" s="21"/>
      <c r="Z305" s="10" t="s">
        <v>148</v>
      </c>
      <c r="AA305" s="55" t="s">
        <v>10</v>
      </c>
      <c r="AB305" s="103" t="s">
        <v>150</v>
      </c>
      <c r="AC305" s="14" t="s">
        <v>151</v>
      </c>
      <c r="AD305" s="104" t="s">
        <v>151</v>
      </c>
      <c r="AF305" s="9" t="s">
        <v>10</v>
      </c>
      <c r="AG305" s="103" t="s">
        <v>82</v>
      </c>
      <c r="AH305" s="14" t="s">
        <v>151</v>
      </c>
      <c r="AI305" s="104" t="s">
        <v>151</v>
      </c>
      <c r="AK305" s="44" t="s">
        <v>10</v>
      </c>
      <c r="AL305" s="13" t="s">
        <v>157</v>
      </c>
      <c r="AM305" s="104" t="s">
        <v>157</v>
      </c>
    </row>
    <row r="306" spans="1:39" x14ac:dyDescent="0.25">
      <c r="A306">
        <v>1</v>
      </c>
      <c r="C306" s="9" t="s">
        <v>12</v>
      </c>
      <c r="D306" s="9"/>
      <c r="E306" s="10" t="s">
        <v>13</v>
      </c>
      <c r="F306" s="44" t="s">
        <v>14</v>
      </c>
      <c r="G306" s="45">
        <v>44248</v>
      </c>
      <c r="H306" s="41">
        <v>0.30208333333333331</v>
      </c>
      <c r="I306" s="64">
        <v>-30</v>
      </c>
      <c r="J306" s="40">
        <v>69</v>
      </c>
      <c r="K306" s="40" t="s">
        <v>85</v>
      </c>
      <c r="L306" s="10">
        <v>32</v>
      </c>
      <c r="M306" s="65">
        <f>+((101325*(1-(2.25577*10^-5)*(L306))^5.25588))</f>
        <v>100941.16925190832</v>
      </c>
      <c r="N306" s="10">
        <f t="shared" ref="N306:N325" si="71">+M306/100000</f>
        <v>1.0094116925190832</v>
      </c>
      <c r="O306" s="10" t="s">
        <v>15</v>
      </c>
      <c r="P306" s="10">
        <f>_xll.HumidairTdbRHPsi(I306,J306,N306,O306)</f>
        <v>1.6243335147298973E-4</v>
      </c>
      <c r="Q306" s="67">
        <f>+P306*1000</f>
        <v>0.16243335147298973</v>
      </c>
      <c r="R306" s="43"/>
      <c r="S306" s="82">
        <v>0.16243335147298973</v>
      </c>
      <c r="T306" s="21"/>
      <c r="U306" s="10">
        <v>1</v>
      </c>
      <c r="V306" s="10" t="s">
        <v>152</v>
      </c>
      <c r="W306" s="105">
        <f>_xll.HumidairTdbRHPsi(I306, J306,N306,V306)</f>
        <v>-33.516288695964704</v>
      </c>
      <c r="X306" s="106">
        <v>-33.516288695964704</v>
      </c>
      <c r="Y306" s="21"/>
      <c r="Z306" s="10">
        <v>1</v>
      </c>
      <c r="AA306" s="10" t="s">
        <v>153</v>
      </c>
      <c r="AB306" s="105">
        <f>_xll.HumidairTdbRHPsi(I306,J306,N306,AA306)</f>
        <v>-29.773402820556139</v>
      </c>
      <c r="AC306" s="105">
        <f>+AB306+37</f>
        <v>7.2265971794438606</v>
      </c>
      <c r="AD306" s="107">
        <v>7.2265971794438606</v>
      </c>
      <c r="AF306" s="10" t="s">
        <v>154</v>
      </c>
      <c r="AG306" s="105">
        <f>_xll.HumidairTdbRHPsi(I306,J306,N306,AF306)</f>
        <v>-30.170442074557172</v>
      </c>
      <c r="AH306" s="105">
        <f>+AG306+37</f>
        <v>6.8295579254428276</v>
      </c>
      <c r="AI306" s="105">
        <v>6.8295579254428276</v>
      </c>
      <c r="AK306" s="10" t="s">
        <v>158</v>
      </c>
      <c r="AL306" s="113">
        <f>_xll.HumidairTdbRHPsi(I306,J306,N306,AK306)</f>
        <v>0.69072091480517117</v>
      </c>
      <c r="AM306" s="119">
        <v>0.69072091480517117</v>
      </c>
    </row>
    <row r="307" spans="1:39" x14ac:dyDescent="0.25">
      <c r="A307">
        <v>2</v>
      </c>
      <c r="B307" s="1" t="s">
        <v>16</v>
      </c>
      <c r="C307" s="13" t="s">
        <v>17</v>
      </c>
      <c r="D307" s="13"/>
      <c r="E307" s="14" t="s">
        <v>18</v>
      </c>
      <c r="F307" s="11" t="s">
        <v>19</v>
      </c>
      <c r="G307" s="45">
        <v>44248</v>
      </c>
      <c r="H307" s="41">
        <v>0.8847222222222223</v>
      </c>
      <c r="I307" s="40">
        <v>-22</v>
      </c>
      <c r="J307" s="40">
        <v>72</v>
      </c>
      <c r="K307" s="40" t="s">
        <v>75</v>
      </c>
      <c r="L307" s="10">
        <v>41</v>
      </c>
      <c r="M307" s="65">
        <f t="shared" ref="M307:M315" si="72">+((101325*(1-(2.25577*10^-5)*(L307))^5.25588))</f>
        <v>100833.42925724134</v>
      </c>
      <c r="N307" s="10">
        <f t="shared" si="71"/>
        <v>1.0083342925724135</v>
      </c>
      <c r="O307" s="10" t="s">
        <v>15</v>
      </c>
      <c r="P307" s="10">
        <f>_xll.HumidairTdbRHPsi(I307,J307,N307,O307)</f>
        <v>3.798351992737239E-4</v>
      </c>
      <c r="Q307" s="67">
        <f t="shared" ref="Q307:Q315" si="73">+P307*1000</f>
        <v>0.37983519927372389</v>
      </c>
      <c r="R307" s="43"/>
      <c r="S307" s="82">
        <v>0.37983519927372389</v>
      </c>
      <c r="T307" s="21"/>
      <c r="U307" s="10">
        <v>2</v>
      </c>
      <c r="V307" s="10" t="s">
        <v>152</v>
      </c>
      <c r="W307" s="105">
        <f>_xll.HumidairTdbRHPsi(I307, J307,N307,V307)</f>
        <v>-25.325402965417851</v>
      </c>
      <c r="X307" s="106">
        <v>-25.325402965417851</v>
      </c>
      <c r="Y307" s="21"/>
      <c r="Z307" s="10">
        <v>2</v>
      </c>
      <c r="AA307" s="10" t="s">
        <v>153</v>
      </c>
      <c r="AB307" s="105">
        <f>_xll.HumidairTdbRHPsi(I307,J307,N307,AA307)</f>
        <v>-21.190405269080443</v>
      </c>
      <c r="AC307" s="108">
        <f t="shared" ref="AC307:AC325" si="74">+AB307+37</f>
        <v>15.809594730919557</v>
      </c>
      <c r="AD307" s="107">
        <v>15.809594730919557</v>
      </c>
      <c r="AF307" s="10" t="s">
        <v>154</v>
      </c>
      <c r="AG307" s="105">
        <f>_xll.HumidairTdbRHPsi(I307,J307,N307,AF307)</f>
        <v>-22.124492057616852</v>
      </c>
      <c r="AH307" s="108">
        <f t="shared" ref="AH307:AH325" si="75">+AG307+37</f>
        <v>14.875507942383148</v>
      </c>
      <c r="AI307" s="108">
        <v>14.875507942383148</v>
      </c>
      <c r="AK307" s="10" t="s">
        <v>158</v>
      </c>
      <c r="AL307" s="113">
        <f>_xll.HumidairTdbRHPsi(I307,J307,N307,AK307)</f>
        <v>0.71432104511354755</v>
      </c>
      <c r="AM307" s="119">
        <v>0.71432104511354755</v>
      </c>
    </row>
    <row r="308" spans="1:39" x14ac:dyDescent="0.25">
      <c r="A308">
        <v>3</v>
      </c>
      <c r="C308" s="13" t="s">
        <v>20</v>
      </c>
      <c r="D308" s="13"/>
      <c r="E308" s="10" t="s">
        <v>21</v>
      </c>
      <c r="F308" s="11" t="s">
        <v>22</v>
      </c>
      <c r="G308" s="45">
        <v>44248</v>
      </c>
      <c r="H308" s="41">
        <v>0.55277777777777781</v>
      </c>
      <c r="I308" s="40">
        <v>-5</v>
      </c>
      <c r="J308" s="40">
        <v>92</v>
      </c>
      <c r="K308" s="40" t="s">
        <v>133</v>
      </c>
      <c r="L308" s="10">
        <v>15</v>
      </c>
      <c r="M308" s="65">
        <f t="shared" si="72"/>
        <v>101144.93246061618</v>
      </c>
      <c r="N308" s="10">
        <f t="shared" si="71"/>
        <v>1.0114493246061618</v>
      </c>
      <c r="O308" s="10" t="s">
        <v>15</v>
      </c>
      <c r="P308" s="10">
        <f>_xll.HumidairTdbRHPsi(I308,J308,N308,O308)</f>
        <v>2.2905865946183349E-3</v>
      </c>
      <c r="Q308" s="67">
        <f t="shared" si="73"/>
        <v>2.2905865946183348</v>
      </c>
      <c r="R308" s="43"/>
      <c r="S308" s="82">
        <v>2.2905865946183348</v>
      </c>
      <c r="T308" s="21"/>
      <c r="U308" s="10">
        <v>3</v>
      </c>
      <c r="V308" s="10" t="s">
        <v>152</v>
      </c>
      <c r="W308" s="105">
        <f>_xll.HumidairTdbRHPsi(I308, J308,N308,V308)</f>
        <v>-5.9720754139348173</v>
      </c>
      <c r="X308" s="106">
        <v>-5.9720754139348173</v>
      </c>
      <c r="Y308" s="21"/>
      <c r="Z308" s="10">
        <v>3</v>
      </c>
      <c r="AA308" s="10" t="s">
        <v>153</v>
      </c>
      <c r="AB308" s="105">
        <f>_xll.HumidairTdbRHPsi(I308,J308,N308,AA308)</f>
        <v>0.67658861008070226</v>
      </c>
      <c r="AC308" s="108">
        <f t="shared" si="74"/>
        <v>37.676588610080699</v>
      </c>
      <c r="AD308" s="107">
        <v>37.676588610080699</v>
      </c>
      <c r="AF308" s="10" t="s">
        <v>154</v>
      </c>
      <c r="AG308" s="105">
        <f>_xll.HumidairTdbRHPsi(I308,J308,N308,AF308)</f>
        <v>-5.0284713746729954</v>
      </c>
      <c r="AH308" s="108">
        <f t="shared" si="75"/>
        <v>31.971528625327004</v>
      </c>
      <c r="AI308" s="108">
        <v>31.971528625327004</v>
      </c>
      <c r="AK308" s="10" t="s">
        <v>158</v>
      </c>
      <c r="AL308" s="113">
        <f>_xll.HumidairTdbRHPsi(I308,J308,N308,AK308)</f>
        <v>0.76052961189286228</v>
      </c>
      <c r="AM308" s="119">
        <v>0.76052961189286228</v>
      </c>
    </row>
    <row r="309" spans="1:39" x14ac:dyDescent="0.25">
      <c r="A309" s="5">
        <v>4</v>
      </c>
      <c r="B309" s="15"/>
      <c r="C309" s="13" t="s">
        <v>23</v>
      </c>
      <c r="D309" s="13"/>
      <c r="E309" s="10" t="s">
        <v>24</v>
      </c>
      <c r="F309" s="11" t="s">
        <v>25</v>
      </c>
      <c r="G309" s="45">
        <v>44248</v>
      </c>
      <c r="H309" s="41">
        <v>0.21736111111111112</v>
      </c>
      <c r="I309" s="40">
        <v>-27</v>
      </c>
      <c r="J309" s="40">
        <v>61</v>
      </c>
      <c r="K309" s="40" t="s">
        <v>88</v>
      </c>
      <c r="L309" s="10">
        <v>26</v>
      </c>
      <c r="M309" s="65">
        <f t="shared" si="72"/>
        <v>101013.04768769341</v>
      </c>
      <c r="N309" s="10">
        <f t="shared" si="71"/>
        <v>1.0101304768769341</v>
      </c>
      <c r="O309" s="10" t="s">
        <v>15</v>
      </c>
      <c r="P309" s="10">
        <f>_xll.HumidairTdbRHPsi(I309,J309,N309,O309)</f>
        <v>1.9530870597659575E-4</v>
      </c>
      <c r="Q309" s="67">
        <f t="shared" si="73"/>
        <v>0.19530870597659575</v>
      </c>
      <c r="R309" s="43"/>
      <c r="S309" s="82">
        <v>0.19530870597659575</v>
      </c>
      <c r="T309" s="21"/>
      <c r="U309" s="10">
        <v>4</v>
      </c>
      <c r="V309" s="10" t="s">
        <v>152</v>
      </c>
      <c r="W309" s="105">
        <f>_xll.HumidairTdbRHPsi(I309, J309,N309,V309)</f>
        <v>-31.776272510009363</v>
      </c>
      <c r="X309" s="106">
        <v>-31.776272510009363</v>
      </c>
      <c r="Y309" s="21"/>
      <c r="Z309" s="10">
        <v>4</v>
      </c>
      <c r="AA309" s="10" t="s">
        <v>153</v>
      </c>
      <c r="AB309" s="105">
        <f>_xll.HumidairTdbRHPsi(I309,J309,N309,AA309)</f>
        <v>-26.675061722306715</v>
      </c>
      <c r="AC309" s="108">
        <f t="shared" si="74"/>
        <v>10.324938277693285</v>
      </c>
      <c r="AD309" s="107">
        <v>10.324938277693285</v>
      </c>
      <c r="AF309" s="10" t="s">
        <v>154</v>
      </c>
      <c r="AG309" s="105">
        <f>_xll.HumidairTdbRHPsi(I309,J309,N309,AF309)</f>
        <v>-27.153549241300919</v>
      </c>
      <c r="AH309" s="108">
        <f t="shared" si="75"/>
        <v>9.8464507586990813</v>
      </c>
      <c r="AI309" s="108">
        <v>9.8464507586990813</v>
      </c>
      <c r="AK309" s="10" t="s">
        <v>158</v>
      </c>
      <c r="AL309" s="113">
        <f>_xll.HumidairTdbRHPsi(I309,J309,N309,AK309)</f>
        <v>0.69878747560656118</v>
      </c>
      <c r="AM309" s="119">
        <v>0.69878747560656118</v>
      </c>
    </row>
    <row r="310" spans="1:39" x14ac:dyDescent="0.25">
      <c r="A310">
        <v>5</v>
      </c>
      <c r="C310" s="9" t="s">
        <v>26</v>
      </c>
      <c r="D310" s="9"/>
      <c r="E310" s="10" t="s">
        <v>27</v>
      </c>
      <c r="F310" s="11" t="s">
        <v>28</v>
      </c>
      <c r="G310" s="45">
        <v>44248</v>
      </c>
      <c r="H310" s="41">
        <v>0.84375</v>
      </c>
      <c r="I310" s="40">
        <v>-10</v>
      </c>
      <c r="J310" s="40">
        <v>68</v>
      </c>
      <c r="K310" s="40" t="s">
        <v>88</v>
      </c>
      <c r="L310" s="10">
        <v>356</v>
      </c>
      <c r="M310" s="65">
        <f t="shared" si="72"/>
        <v>97120.766933102874</v>
      </c>
      <c r="N310" s="10">
        <f t="shared" si="71"/>
        <v>0.97120766933102876</v>
      </c>
      <c r="O310" s="10" t="s">
        <v>15</v>
      </c>
      <c r="P310" s="10">
        <f>_xll.HumidairTdbRHPsi(I310,J310,N310,O310)</f>
        <v>1.1384177310993068E-3</v>
      </c>
      <c r="Q310" s="67">
        <f t="shared" si="73"/>
        <v>1.1384177310993069</v>
      </c>
      <c r="R310" s="43"/>
      <c r="S310" s="82">
        <v>1.1384177310993069</v>
      </c>
      <c r="T310" s="21"/>
      <c r="U310" s="10">
        <v>5</v>
      </c>
      <c r="V310" s="10" t="s">
        <v>152</v>
      </c>
      <c r="W310" s="105">
        <f>_xll.HumidairTdbRHPsi(I310, J310,N310,V310)</f>
        <v>-14.274016396321429</v>
      </c>
      <c r="X310" s="106">
        <v>-14.274016396321429</v>
      </c>
      <c r="Y310" s="21"/>
      <c r="Z310" s="10">
        <v>5</v>
      </c>
      <c r="AA310" s="10" t="s">
        <v>153</v>
      </c>
      <c r="AB310" s="105">
        <f>_xll.HumidairTdbRHPsi(I310,J310,N310,AA310)</f>
        <v>-7.2201573778072818</v>
      </c>
      <c r="AC310" s="108">
        <f t="shared" si="74"/>
        <v>29.779842622192717</v>
      </c>
      <c r="AD310" s="107">
        <v>29.779842622192717</v>
      </c>
      <c r="AF310" s="10" t="s">
        <v>154</v>
      </c>
      <c r="AG310" s="105">
        <f>_xll.HumidairTdbRHPsi(I310,J310,N310,AF310)</f>
        <v>-10.045145495791015</v>
      </c>
      <c r="AH310" s="108">
        <f t="shared" si="75"/>
        <v>26.954854504208985</v>
      </c>
      <c r="AI310" s="108">
        <v>26.954854504208985</v>
      </c>
      <c r="AK310" s="10" t="s">
        <v>158</v>
      </c>
      <c r="AL310" s="113">
        <f>_xll.HumidairTdbRHPsi(I310,J310,N310,AK310)</f>
        <v>0.77723865356629673</v>
      </c>
      <c r="AM310" s="119">
        <v>0.77723865356629673</v>
      </c>
    </row>
    <row r="311" spans="1:39" x14ac:dyDescent="0.25">
      <c r="A311">
        <v>6</v>
      </c>
      <c r="C311" s="9" t="s">
        <v>29</v>
      </c>
      <c r="D311" s="9"/>
      <c r="E311" s="10" t="s">
        <v>30</v>
      </c>
      <c r="F311" s="11" t="s">
        <v>31</v>
      </c>
      <c r="G311" s="45">
        <v>44248</v>
      </c>
      <c r="H311" s="46">
        <v>0.17847222222222223</v>
      </c>
      <c r="I311" s="40">
        <v>3</v>
      </c>
      <c r="J311" s="40">
        <v>94</v>
      </c>
      <c r="K311" s="40" t="s">
        <v>85</v>
      </c>
      <c r="L311" s="10">
        <v>2</v>
      </c>
      <c r="M311" s="65">
        <f t="shared" si="72"/>
        <v>101300.97600813</v>
      </c>
      <c r="N311" s="10">
        <f t="shared" si="71"/>
        <v>1.0130097600812999</v>
      </c>
      <c r="O311" s="10" t="s">
        <v>15</v>
      </c>
      <c r="P311" s="10">
        <f>_xll.HumidairTdbRHPsi(I311,J311,N311,O311)</f>
        <v>4.423433001620119E-3</v>
      </c>
      <c r="Q311" s="67">
        <f t="shared" si="73"/>
        <v>4.4234330016201193</v>
      </c>
      <c r="R311" s="43"/>
      <c r="S311" s="82">
        <v>4.4234330016201193</v>
      </c>
      <c r="T311" s="21"/>
      <c r="U311" s="10">
        <v>6</v>
      </c>
      <c r="V311" s="10" t="s">
        <v>152</v>
      </c>
      <c r="W311" s="105">
        <f>_xll.HumidairTdbRHPsi(I311, J311,N311,V311)</f>
        <v>2.1301341982880331</v>
      </c>
      <c r="X311" s="106">
        <v>2.1301341982880331</v>
      </c>
      <c r="Y311" s="21"/>
      <c r="Z311" s="10">
        <v>6</v>
      </c>
      <c r="AA311" s="10" t="s">
        <v>153</v>
      </c>
      <c r="AB311" s="105">
        <f>_xll.HumidairTdbRHPsi(I311,J311,N311,AA311)</f>
        <v>14.100106709538803</v>
      </c>
      <c r="AC311" s="108">
        <f t="shared" si="74"/>
        <v>51.100106709538807</v>
      </c>
      <c r="AD311" s="107">
        <v>51.100106709538807</v>
      </c>
      <c r="AF311" s="10" t="s">
        <v>154</v>
      </c>
      <c r="AG311" s="105">
        <f>_xll.HumidairTdbRHPsi(I311,J311,N311,AF311)</f>
        <v>3.0176267002826971</v>
      </c>
      <c r="AH311" s="108">
        <f t="shared" si="75"/>
        <v>40.017626700282698</v>
      </c>
      <c r="AI311" s="108">
        <v>40.017626700282698</v>
      </c>
      <c r="AK311" s="10" t="s">
        <v>158</v>
      </c>
      <c r="AL311" s="113">
        <f>_xll.HumidairTdbRHPsi(I311,J311,N311,AK311)</f>
        <v>0.7820953823747393</v>
      </c>
      <c r="AM311" s="119">
        <v>0.7820953823747393</v>
      </c>
    </row>
    <row r="312" spans="1:39" x14ac:dyDescent="0.25">
      <c r="A312">
        <v>7</v>
      </c>
      <c r="B312" s="1" t="s">
        <v>32</v>
      </c>
      <c r="C312" s="9" t="s">
        <v>33</v>
      </c>
      <c r="D312" s="9"/>
      <c r="E312" s="10" t="s">
        <v>34</v>
      </c>
      <c r="F312" s="11" t="s">
        <v>35</v>
      </c>
      <c r="G312" s="45">
        <v>44248</v>
      </c>
      <c r="H312" s="41">
        <v>0.54999999999999993</v>
      </c>
      <c r="I312" s="40">
        <v>12</v>
      </c>
      <c r="J312" s="40">
        <v>39</v>
      </c>
      <c r="K312" s="40" t="s">
        <v>100</v>
      </c>
      <c r="L312" s="10">
        <v>126</v>
      </c>
      <c r="M312" s="65">
        <f t="shared" si="72"/>
        <v>99820.46987859541</v>
      </c>
      <c r="N312" s="10">
        <f t="shared" si="71"/>
        <v>0.99820469878595408</v>
      </c>
      <c r="O312" s="10" t="s">
        <v>15</v>
      </c>
      <c r="P312" s="10">
        <f>_xll.HumidairTdbRHPsi(I312,J312,N312,O312)</f>
        <v>3.4406697275795638E-3</v>
      </c>
      <c r="Q312" s="67">
        <f t="shared" si="73"/>
        <v>3.4406697275795639</v>
      </c>
      <c r="R312" s="43"/>
      <c r="S312" s="82">
        <v>3.4406697275795639</v>
      </c>
      <c r="T312" s="21"/>
      <c r="U312" s="10">
        <v>7</v>
      </c>
      <c r="V312" s="10" t="s">
        <v>152</v>
      </c>
      <c r="W312" s="105">
        <f>_xll.HumidairTdbRHPsi(I312, J312,N312,V312)</f>
        <v>-1.340708315959148</v>
      </c>
      <c r="X312" s="106">
        <v>-1.340708315959148</v>
      </c>
      <c r="Y312" s="21"/>
      <c r="Z312" s="10">
        <v>7</v>
      </c>
      <c r="AA312" s="10" t="s">
        <v>153</v>
      </c>
      <c r="AB312" s="105">
        <f>_xll.HumidairTdbRHPsi(I312,J312,N312,AA312)</f>
        <v>20.753719802122557</v>
      </c>
      <c r="AC312" s="108">
        <f t="shared" si="74"/>
        <v>57.753719802122561</v>
      </c>
      <c r="AD312" s="107">
        <v>57.753719802122561</v>
      </c>
      <c r="AF312" s="10" t="s">
        <v>154</v>
      </c>
      <c r="AG312" s="105">
        <f>_xll.HumidairTdbRHPsi(I312,J312,N312,AF312)</f>
        <v>12.0750614072193</v>
      </c>
      <c r="AH312" s="108">
        <f t="shared" si="75"/>
        <v>49.075061407219302</v>
      </c>
      <c r="AI312" s="108">
        <v>49.075061407219302</v>
      </c>
      <c r="AK312" s="10" t="s">
        <v>158</v>
      </c>
      <c r="AL312" s="113">
        <f>_xll.HumidairTdbRHPsi(I312,J312,N312,AK312)</f>
        <v>0.81965446885972992</v>
      </c>
      <c r="AM312" s="119">
        <v>0.81965446885972992</v>
      </c>
    </row>
    <row r="313" spans="1:39" x14ac:dyDescent="0.25">
      <c r="A313">
        <v>8</v>
      </c>
      <c r="C313" s="9" t="s">
        <v>36</v>
      </c>
      <c r="D313" s="9"/>
      <c r="E313" s="10" t="s">
        <v>37</v>
      </c>
      <c r="F313" s="11" t="s">
        <v>38</v>
      </c>
      <c r="G313" s="45">
        <v>44248</v>
      </c>
      <c r="H313" s="41">
        <v>0.84166666666666667</v>
      </c>
      <c r="I313" s="40">
        <v>-18</v>
      </c>
      <c r="J313" s="40">
        <v>76</v>
      </c>
      <c r="K313" s="40" t="s">
        <v>88</v>
      </c>
      <c r="L313" s="10">
        <v>143</v>
      </c>
      <c r="M313" s="65">
        <f t="shared" si="72"/>
        <v>99618.87034335341</v>
      </c>
      <c r="N313" s="10">
        <f t="shared" si="71"/>
        <v>0.99618870343353405</v>
      </c>
      <c r="O313" s="10" t="s">
        <v>15</v>
      </c>
      <c r="P313" s="10">
        <f>_xll.HumidairTdbRHPsi(I313,J313,N313,O313)</f>
        <v>5.95855844032065E-4</v>
      </c>
      <c r="Q313" s="67">
        <f t="shared" si="73"/>
        <v>0.59585584403206504</v>
      </c>
      <c r="R313" s="43"/>
      <c r="S313" s="82">
        <v>0.59585584403206504</v>
      </c>
      <c r="T313" s="21"/>
      <c r="U313" s="10">
        <v>8</v>
      </c>
      <c r="V313" s="10" t="s">
        <v>152</v>
      </c>
      <c r="W313" s="105">
        <f>_xll.HumidairTdbRHPsi(I313, J313,N313,V313)</f>
        <v>-20.873215683753358</v>
      </c>
      <c r="X313" s="106">
        <v>-20.873215683753358</v>
      </c>
      <c r="Y313" s="21"/>
      <c r="Z313" s="10">
        <v>8</v>
      </c>
      <c r="AA313" s="10" t="s">
        <v>153</v>
      </c>
      <c r="AB313" s="105">
        <f>_xll.HumidairTdbRHPsi(I313,J313,N313,AA313)</f>
        <v>-16.628163778523653</v>
      </c>
      <c r="AC313" s="108">
        <f t="shared" si="74"/>
        <v>20.371836221476347</v>
      </c>
      <c r="AD313" s="107">
        <v>20.371836221476347</v>
      </c>
      <c r="AF313" s="10" t="s">
        <v>154</v>
      </c>
      <c r="AG313" s="105">
        <f>_xll.HumidairTdbRHPsi(I313,J313,N313,AF313)</f>
        <v>-18.097916929072941</v>
      </c>
      <c r="AH313" s="108">
        <f t="shared" si="75"/>
        <v>18.902083070927059</v>
      </c>
      <c r="AI313" s="108">
        <v>18.902083070927059</v>
      </c>
      <c r="AK313" s="10" t="s">
        <v>158</v>
      </c>
      <c r="AL313" s="113">
        <f>_xll.HumidairTdbRHPsi(I313,J313,N313,AK313)</f>
        <v>0.73460510932618239</v>
      </c>
      <c r="AM313" s="119">
        <v>0.73460510932618239</v>
      </c>
    </row>
    <row r="314" spans="1:39" x14ac:dyDescent="0.25">
      <c r="A314">
        <v>9</v>
      </c>
      <c r="C314" s="94" t="s">
        <v>39</v>
      </c>
      <c r="D314" s="94"/>
      <c r="E314" s="10" t="s">
        <v>40</v>
      </c>
      <c r="F314" s="11" t="s">
        <v>41</v>
      </c>
      <c r="G314" s="45">
        <v>44248</v>
      </c>
      <c r="H314" s="41">
        <v>0.29722222222222222</v>
      </c>
      <c r="I314" s="40">
        <v>2</v>
      </c>
      <c r="J314" s="40">
        <v>71</v>
      </c>
      <c r="K314" s="40" t="s">
        <v>75</v>
      </c>
      <c r="L314" s="10">
        <v>62</v>
      </c>
      <c r="M314" s="65">
        <f t="shared" si="72"/>
        <v>100582.39802554256</v>
      </c>
      <c r="N314" s="10">
        <f t="shared" si="71"/>
        <v>1.0058239802554256</v>
      </c>
      <c r="O314" s="10" t="s">
        <v>15</v>
      </c>
      <c r="P314" s="10">
        <f>_xll.HumidairTdbRHPsi(I314,J314,N314,O314)</f>
        <v>3.1272514538153509E-3</v>
      </c>
      <c r="Q314" s="67">
        <f t="shared" si="73"/>
        <v>3.1272514538153509</v>
      </c>
      <c r="R314" s="43"/>
      <c r="S314" s="82">
        <v>3.1272514538153509</v>
      </c>
      <c r="T314" s="21"/>
      <c r="U314" s="10">
        <v>9</v>
      </c>
      <c r="V314" s="10" t="s">
        <v>152</v>
      </c>
      <c r="W314" s="105">
        <f>_xll.HumidairTdbRHPsi(I314, J314,N314,V314)</f>
        <v>-2.387964755975247</v>
      </c>
      <c r="X314" s="106">
        <v>-2.387964755975247</v>
      </c>
      <c r="Y314" s="21"/>
      <c r="Z314" s="10">
        <v>9</v>
      </c>
      <c r="AA314" s="10" t="s">
        <v>153</v>
      </c>
      <c r="AB314" s="105">
        <f>_xll.HumidairTdbRHPsi(I314,J314,N314,AA314)</f>
        <v>9.8433248863960632</v>
      </c>
      <c r="AC314" s="108">
        <f t="shared" si="74"/>
        <v>46.843324886396061</v>
      </c>
      <c r="AD314" s="107">
        <v>46.843324886396061</v>
      </c>
      <c r="AF314" s="10" t="s">
        <v>154</v>
      </c>
      <c r="AG314" s="105">
        <f>_xll.HumidairTdbRHPsi(I314,J314,N314,AF314)</f>
        <v>2.0137192752561077</v>
      </c>
      <c r="AH314" s="108">
        <f t="shared" si="75"/>
        <v>39.013719275256108</v>
      </c>
      <c r="AI314" s="108">
        <v>39.013719275256108</v>
      </c>
      <c r="AK314" s="10" t="s">
        <v>158</v>
      </c>
      <c r="AL314" s="113">
        <f>_xll.HumidairTdbRHPsi(I314,J314,N314,AK314)</f>
        <v>0.78482360935704609</v>
      </c>
      <c r="AM314" s="119">
        <v>0.78482360935704609</v>
      </c>
    </row>
    <row r="315" spans="1:39" x14ac:dyDescent="0.25">
      <c r="A315" s="5">
        <v>10</v>
      </c>
      <c r="B315" s="15"/>
      <c r="C315" s="13" t="s">
        <v>42</v>
      </c>
      <c r="D315" s="13"/>
      <c r="E315" s="14" t="s">
        <v>43</v>
      </c>
      <c r="F315" s="8" t="s">
        <v>44</v>
      </c>
      <c r="G315" s="45">
        <v>44248</v>
      </c>
      <c r="H315" s="41">
        <v>0.26319444444444445</v>
      </c>
      <c r="I315" s="68">
        <v>-7</v>
      </c>
      <c r="J315" s="40">
        <v>72</v>
      </c>
      <c r="K315" s="40" t="s">
        <v>85</v>
      </c>
      <c r="L315" s="10">
        <v>255</v>
      </c>
      <c r="M315" s="65">
        <f t="shared" si="72"/>
        <v>98298.910193542106</v>
      </c>
      <c r="N315" s="10">
        <f t="shared" si="71"/>
        <v>0.98298910193542111</v>
      </c>
      <c r="O315" s="10" t="s">
        <v>15</v>
      </c>
      <c r="P315" s="10">
        <f>_xll.HumidairTdbRHPsi(I315,J315,N315,O315)</f>
        <v>1.5507132161885055E-3</v>
      </c>
      <c r="Q315" s="67">
        <f t="shared" si="73"/>
        <v>1.5507132161885055</v>
      </c>
      <c r="R315" s="43"/>
      <c r="S315" s="82">
        <v>1.5507132161885055</v>
      </c>
      <c r="T315" s="21"/>
      <c r="U315" s="10">
        <v>10</v>
      </c>
      <c r="V315" s="10" t="s">
        <v>152</v>
      </c>
      <c r="W315" s="105">
        <f>_xll.HumidairTdbRHPsi(I315, J315,N315,V315)</f>
        <v>-10.732895696595449</v>
      </c>
      <c r="X315" s="106">
        <v>-10.732895696595449</v>
      </c>
      <c r="Y315" s="21"/>
      <c r="Z315" s="10">
        <v>10</v>
      </c>
      <c r="AA315" s="10" t="s">
        <v>153</v>
      </c>
      <c r="AB315" s="105">
        <f>_xll.HumidairTdbRHPsi(I315,J315,N315,AA315)</f>
        <v>-3.1749772486652228</v>
      </c>
      <c r="AC315" s="108">
        <f t="shared" si="74"/>
        <v>33.825022751334778</v>
      </c>
      <c r="AD315" s="107">
        <v>33.825022751334778</v>
      </c>
      <c r="AF315" s="10" t="s">
        <v>154</v>
      </c>
      <c r="AG315" s="105">
        <f>_xll.HumidairTdbRHPsi(I315,J315,N315,AF315)</f>
        <v>-7.0316643326093615</v>
      </c>
      <c r="AH315" s="108">
        <f t="shared" si="75"/>
        <v>29.96833566739064</v>
      </c>
      <c r="AI315" s="108">
        <v>29.96833566739064</v>
      </c>
      <c r="AK315" s="10" t="s">
        <v>158</v>
      </c>
      <c r="AL315" s="113">
        <f>_xll.HumidairTdbRHPsi(I315,J315,N315,AK315)</f>
        <v>0.77670493777349925</v>
      </c>
      <c r="AM315" s="119">
        <v>0.77670493777349925</v>
      </c>
    </row>
    <row r="316" spans="1:39" x14ac:dyDescent="0.25">
      <c r="A316">
        <v>11</v>
      </c>
      <c r="C316" s="9" t="s">
        <v>77</v>
      </c>
      <c r="D316" s="9"/>
      <c r="E316" s="10" t="s">
        <v>78</v>
      </c>
      <c r="F316" s="11" t="s">
        <v>79</v>
      </c>
      <c r="G316" s="45">
        <v>44248</v>
      </c>
      <c r="H316" s="46">
        <v>0.50694444444444442</v>
      </c>
      <c r="I316" s="40">
        <v>28</v>
      </c>
      <c r="J316" s="40">
        <v>9</v>
      </c>
      <c r="K316" s="40" t="s">
        <v>75</v>
      </c>
      <c r="L316" s="10">
        <v>138</v>
      </c>
      <c r="M316" s="65">
        <f>+((101325*(1-(2.25577*10^-5)*(L316))^5.25588))</f>
        <v>99678.130068961269</v>
      </c>
      <c r="N316" s="10">
        <f t="shared" si="71"/>
        <v>0.99678130068961268</v>
      </c>
      <c r="O316" s="10" t="s">
        <v>15</v>
      </c>
      <c r="P316" s="10">
        <f>_xll.HumidairTdbRHPsi(I316,J316,N316,O316)</f>
        <v>2.1404036400789841E-3</v>
      </c>
      <c r="Q316" s="67">
        <f>+P316*1000</f>
        <v>2.1404036400789841</v>
      </c>
      <c r="R316" s="43"/>
      <c r="S316" s="82">
        <v>2.1404036400789841</v>
      </c>
      <c r="T316" s="21"/>
      <c r="U316" s="10">
        <v>11</v>
      </c>
      <c r="V316" s="10" t="s">
        <v>152</v>
      </c>
      <c r="W316" s="105">
        <f>_xll.HumidairTdbRHPsi(I316, J316,N316,V316)</f>
        <v>-6.9226144033638093</v>
      </c>
      <c r="X316" s="106">
        <v>-6.9226144033638093</v>
      </c>
      <c r="Y316" s="21"/>
      <c r="Z316" s="10">
        <v>11</v>
      </c>
      <c r="AA316" s="10" t="s">
        <v>153</v>
      </c>
      <c r="AB316" s="105">
        <f>_xll.HumidairTdbRHPsi(I316,J316,N316,AA316)</f>
        <v>33.638762444819001</v>
      </c>
      <c r="AC316" s="108">
        <f t="shared" si="74"/>
        <v>70.638762444819008</v>
      </c>
      <c r="AD316" s="107">
        <v>70.638762444819008</v>
      </c>
      <c r="AF316" s="10" t="s">
        <v>154</v>
      </c>
      <c r="AG316" s="105">
        <f>_xll.HumidairTdbRHPsi(I316,J316,N316,AF316)</f>
        <v>28.175560820631969</v>
      </c>
      <c r="AH316" s="108">
        <f t="shared" si="75"/>
        <v>65.175560820631972</v>
      </c>
      <c r="AI316" s="108">
        <v>65.175560820631972</v>
      </c>
      <c r="AK316" s="10" t="s">
        <v>158</v>
      </c>
      <c r="AL316" s="113">
        <f>_xll.HumidairTdbRHPsi(I316,J316,N316,AK316)</f>
        <v>0.86701700017831085</v>
      </c>
      <c r="AM316" s="119">
        <v>0.86701700017831085</v>
      </c>
    </row>
    <row r="317" spans="1:39" x14ac:dyDescent="0.25">
      <c r="A317">
        <v>12</v>
      </c>
      <c r="B317" s="1" t="s">
        <v>48</v>
      </c>
      <c r="C317" s="9" t="s">
        <v>45</v>
      </c>
      <c r="D317" s="9"/>
      <c r="E317" s="10" t="s">
        <v>46</v>
      </c>
      <c r="F317" s="11" t="s">
        <v>47</v>
      </c>
      <c r="G317" s="45">
        <v>44248</v>
      </c>
      <c r="H317" s="41">
        <v>0.55694444444444446</v>
      </c>
      <c r="I317" s="40">
        <v>30</v>
      </c>
      <c r="J317" s="40">
        <v>74</v>
      </c>
      <c r="K317" s="40" t="s">
        <v>130</v>
      </c>
      <c r="L317" s="10">
        <v>30</v>
      </c>
      <c r="M317" s="65">
        <f>+((101325*(1-(2.25577*10^-5)*(L317))^5.25588))</f>
        <v>100965.12412724759</v>
      </c>
      <c r="N317" s="10">
        <f t="shared" si="71"/>
        <v>1.0096512412724759</v>
      </c>
      <c r="O317" s="10" t="s">
        <v>15</v>
      </c>
      <c r="P317" s="10">
        <f>_xll.HumidairTdbRHPsi(I317,J317,N317,O317)</f>
        <v>2.0067599947480714E-2</v>
      </c>
      <c r="Q317" s="67">
        <f>+P317*1000</f>
        <v>20.067599947480716</v>
      </c>
      <c r="R317" s="43"/>
      <c r="S317" s="82">
        <v>20.067599947480716</v>
      </c>
      <c r="T317" s="21"/>
      <c r="U317" s="10">
        <v>12</v>
      </c>
      <c r="V317" s="10" t="s">
        <v>152</v>
      </c>
      <c r="W317" s="105">
        <f>_xll.HumidairTdbRHPsi(I317, J317,N317,V317)</f>
        <v>24.858485567074183</v>
      </c>
      <c r="X317" s="106">
        <v>24.858485567074183</v>
      </c>
      <c r="Y317" s="21"/>
      <c r="Z317" s="10">
        <v>12</v>
      </c>
      <c r="AA317" s="10" t="s">
        <v>153</v>
      </c>
      <c r="AB317" s="105">
        <f>_xll.HumidairTdbRHPsi(I317,J317,N317,AA317)</f>
        <v>81.461512142388045</v>
      </c>
      <c r="AC317" s="108">
        <f t="shared" si="74"/>
        <v>118.46151214238805</v>
      </c>
      <c r="AD317" s="107">
        <v>118.46151214238805</v>
      </c>
      <c r="AF317" s="10" t="s">
        <v>154</v>
      </c>
      <c r="AG317" s="105">
        <f>_xll.HumidairTdbRHPsi(I317,J317,N317,AF317)</f>
        <v>30.185814436208076</v>
      </c>
      <c r="AH317" s="108">
        <f t="shared" si="75"/>
        <v>67.185814436208076</v>
      </c>
      <c r="AI317" s="108">
        <v>67.185814436208076</v>
      </c>
      <c r="AK317" s="10" t="s">
        <v>158</v>
      </c>
      <c r="AL317" s="113">
        <f>_xll.HumidairTdbRHPsi(I317,J317,N317,AK317)</f>
        <v>0.86166164856039229</v>
      </c>
      <c r="AM317" s="119">
        <v>0.86166164856039229</v>
      </c>
    </row>
    <row r="318" spans="1:39" x14ac:dyDescent="0.25">
      <c r="A318">
        <v>13</v>
      </c>
      <c r="C318" s="53" t="s">
        <v>49</v>
      </c>
      <c r="D318" s="53"/>
      <c r="E318" s="38" t="s">
        <v>50</v>
      </c>
      <c r="F318" s="29" t="s">
        <v>51</v>
      </c>
      <c r="G318" s="45">
        <v>44248</v>
      </c>
      <c r="H318" s="41">
        <v>0.84097222222222223</v>
      </c>
      <c r="I318" s="40">
        <v>27</v>
      </c>
      <c r="J318" s="40">
        <v>81</v>
      </c>
      <c r="K318" s="40" t="s">
        <v>75</v>
      </c>
      <c r="L318" s="10">
        <v>3</v>
      </c>
      <c r="M318" s="65">
        <f>+((101325*(1-(2.25577*10^-5)*(L318))^5.25588))</f>
        <v>101288.96574192833</v>
      </c>
      <c r="N318" s="10">
        <f t="shared" si="71"/>
        <v>1.0128896574192834</v>
      </c>
      <c r="O318" s="10" t="s">
        <v>15</v>
      </c>
      <c r="P318" s="10">
        <f>_xll.HumidairTdbRHPsi(I318,J318,N318,O318)</f>
        <v>1.8344643297002899E-2</v>
      </c>
      <c r="Q318" s="67">
        <f>+P318*1000</f>
        <v>18.3446432970029</v>
      </c>
      <c r="R318" s="43"/>
      <c r="S318" s="82">
        <v>18.3446432970029</v>
      </c>
      <c r="T318" s="21"/>
      <c r="U318" s="10">
        <v>13</v>
      </c>
      <c r="V318" s="10" t="s">
        <v>152</v>
      </c>
      <c r="W318" s="105">
        <f>_xll.HumidairTdbRHPsi(I318, J318,N318,V318)</f>
        <v>23.460916915716894</v>
      </c>
      <c r="X318" s="106">
        <v>23.460916915716894</v>
      </c>
      <c r="Y318" s="21"/>
      <c r="Z318" s="10">
        <v>13</v>
      </c>
      <c r="AA318" s="10" t="s">
        <v>153</v>
      </c>
      <c r="AB318" s="105">
        <f>_xll.HumidairTdbRHPsi(I318,J318,N318,AA318)</f>
        <v>73.936272540749925</v>
      </c>
      <c r="AC318" s="108">
        <f t="shared" si="74"/>
        <v>110.93627254074993</v>
      </c>
      <c r="AD318" s="107">
        <v>110.93627254074993</v>
      </c>
      <c r="AF318" s="10" t="s">
        <v>154</v>
      </c>
      <c r="AG318" s="105">
        <f>_xll.HumidairTdbRHPsi(I318,J318,N318,AF318)</f>
        <v>27.165399741037799</v>
      </c>
      <c r="AH318" s="108">
        <f t="shared" si="75"/>
        <v>64.165399741037803</v>
      </c>
      <c r="AI318" s="108">
        <v>64.165399741037803</v>
      </c>
      <c r="AK318" s="10" t="s">
        <v>158</v>
      </c>
      <c r="AL318" s="113">
        <f>_xll.HumidairTdbRHPsi(I318,J318,N318,AK318)</f>
        <v>0.85038396560416896</v>
      </c>
      <c r="AM318" s="119">
        <v>0.85038396560416896</v>
      </c>
    </row>
    <row r="319" spans="1:39" x14ac:dyDescent="0.25">
      <c r="A319" s="5">
        <v>14</v>
      </c>
      <c r="B319" s="15"/>
      <c r="C319" s="9" t="s">
        <v>186</v>
      </c>
      <c r="D319" s="9"/>
      <c r="E319" s="10" t="s">
        <v>83</v>
      </c>
      <c r="F319" s="4" t="s">
        <v>84</v>
      </c>
      <c r="G319" s="45">
        <v>44248</v>
      </c>
      <c r="H319" s="41">
        <v>0.63194444444444442</v>
      </c>
      <c r="I319" s="40">
        <v>32</v>
      </c>
      <c r="J319" s="40">
        <v>52</v>
      </c>
      <c r="K319" s="40" t="s">
        <v>131</v>
      </c>
      <c r="L319" s="10">
        <v>61</v>
      </c>
      <c r="M319" s="65">
        <f>+((101325*(1-(2.25577*10^-5)*(L319))^5.25588))</f>
        <v>100594.34040699142</v>
      </c>
      <c r="N319" s="10">
        <f t="shared" si="71"/>
        <v>1.0059434040699142</v>
      </c>
      <c r="O319" s="10" t="s">
        <v>15</v>
      </c>
      <c r="P319" s="10">
        <f>_xll.HumidairTdbRHPsi(I319,J319,N319,O319)</f>
        <v>1.5756392064775606E-2</v>
      </c>
      <c r="Q319" s="67">
        <f>+P319*1000</f>
        <v>15.756392064775605</v>
      </c>
      <c r="R319" s="43"/>
      <c r="S319" s="82">
        <v>15.756392064775605</v>
      </c>
      <c r="T319" s="21"/>
      <c r="U319" s="10">
        <v>14</v>
      </c>
      <c r="V319" s="10" t="s">
        <v>152</v>
      </c>
      <c r="W319" s="105">
        <f>_xll.HumidairTdbRHPsi(I319, J319,N319,V319)</f>
        <v>20.918779265720957</v>
      </c>
      <c r="X319" s="106">
        <v>20.918779265720957</v>
      </c>
      <c r="Y319" s="21"/>
      <c r="Z319" s="10">
        <v>14</v>
      </c>
      <c r="AA319" s="10" t="s">
        <v>153</v>
      </c>
      <c r="AB319" s="105">
        <f>_xll.HumidairTdbRHPsi(I319,J319,N319,AA319)</f>
        <v>72.523127125375353</v>
      </c>
      <c r="AC319" s="108">
        <f t="shared" si="74"/>
        <v>109.52312712537535</v>
      </c>
      <c r="AD319" s="107">
        <v>109.52312712537535</v>
      </c>
      <c r="AF319" s="10" t="s">
        <v>154</v>
      </c>
      <c r="AG319" s="105">
        <f>_xll.HumidairTdbRHPsi(I319,J319,N319,AF319)</f>
        <v>32.199936526818696</v>
      </c>
      <c r="AH319" s="108">
        <f t="shared" si="75"/>
        <v>69.199936526818703</v>
      </c>
      <c r="AI319" s="108">
        <v>69.199936526818703</v>
      </c>
      <c r="AK319" s="10" t="s">
        <v>158</v>
      </c>
      <c r="AL319" s="113">
        <f>_xll.HumidairTdbRHPsi(I319,J319,N319,AK319)</f>
        <v>0.87055874606862371</v>
      </c>
      <c r="AM319" s="119">
        <v>0.87055874606862371</v>
      </c>
    </row>
    <row r="320" spans="1:39" x14ac:dyDescent="0.25">
      <c r="A320">
        <v>15</v>
      </c>
      <c r="C320" s="9" t="s">
        <v>52</v>
      </c>
      <c r="D320" s="9"/>
      <c r="E320" s="10" t="s">
        <v>53</v>
      </c>
      <c r="F320" s="4" t="s">
        <v>54</v>
      </c>
      <c r="G320" s="45">
        <v>44248</v>
      </c>
      <c r="H320" s="41">
        <v>0.38958333333333334</v>
      </c>
      <c r="I320" s="40">
        <v>14</v>
      </c>
      <c r="J320" s="40">
        <v>70</v>
      </c>
      <c r="K320" s="40" t="s">
        <v>100</v>
      </c>
      <c r="L320" s="10">
        <v>533</v>
      </c>
      <c r="M320" s="65">
        <f t="shared" ref="M320:M325" si="76">+((101325*(1-(2.25577*10^-5)*(L320))^5.25588))</f>
        <v>95083.68775760736</v>
      </c>
      <c r="N320" s="10">
        <f t="shared" si="71"/>
        <v>0.9508368775760736</v>
      </c>
      <c r="O320" s="10" t="s">
        <v>15</v>
      </c>
      <c r="P320" s="10">
        <f>_xll.HumidairTdbRHPsi(I320,J320,N320,O320)</f>
        <v>7.4358256086543466E-3</v>
      </c>
      <c r="Q320" s="67">
        <f t="shared" ref="Q320:Q325" si="77">+P320*1000</f>
        <v>7.4358256086543468</v>
      </c>
      <c r="R320" s="43"/>
      <c r="S320" s="82">
        <v>7.4358256086543468</v>
      </c>
      <c r="T320" s="21"/>
      <c r="U320" s="10">
        <v>15</v>
      </c>
      <c r="V320" s="10" t="s">
        <v>152</v>
      </c>
      <c r="W320" s="105">
        <f>_xll.HumidairTdbRHPsi(I320, J320,N320,V320)</f>
        <v>8.6219781367041151</v>
      </c>
      <c r="X320" s="106">
        <v>8.6219781367041151</v>
      </c>
      <c r="Y320" s="21"/>
      <c r="Z320" s="10">
        <v>15</v>
      </c>
      <c r="AA320" s="10" t="s">
        <v>153</v>
      </c>
      <c r="AB320" s="105">
        <f>_xll.HumidairTdbRHPsi(I320,J320,N320,AA320)</f>
        <v>32.881001186353636</v>
      </c>
      <c r="AC320" s="108">
        <f t="shared" si="74"/>
        <v>69.881001186353643</v>
      </c>
      <c r="AD320" s="107">
        <v>69.881001186353643</v>
      </c>
      <c r="AF320" s="10" t="s">
        <v>154</v>
      </c>
      <c r="AG320" s="105">
        <f>_xll.HumidairTdbRHPsi(I320,J320,N320,AF320)</f>
        <v>14.099013873962138</v>
      </c>
      <c r="AH320" s="108">
        <f t="shared" si="75"/>
        <v>51.099013873962136</v>
      </c>
      <c r="AI320" s="108">
        <v>51.099013873962136</v>
      </c>
      <c r="AK320" s="10" t="s">
        <v>158</v>
      </c>
      <c r="AL320" s="113">
        <f>_xll.HumidairTdbRHPsi(I320,J320,N320,AK320)</f>
        <v>0.86655791151787942</v>
      </c>
      <c r="AM320" s="119">
        <v>0.86655791151787942</v>
      </c>
    </row>
    <row r="321" spans="1:39" x14ac:dyDescent="0.25">
      <c r="A321">
        <v>16</v>
      </c>
      <c r="C321" s="9" t="s">
        <v>55</v>
      </c>
      <c r="D321" s="9"/>
      <c r="E321" s="10" t="s">
        <v>56</v>
      </c>
      <c r="F321" s="11" t="s">
        <v>57</v>
      </c>
      <c r="G321" s="45">
        <v>44248</v>
      </c>
      <c r="H321" s="41">
        <v>0.59791666666666665</v>
      </c>
      <c r="I321" s="40">
        <v>24</v>
      </c>
      <c r="J321" s="40">
        <v>53</v>
      </c>
      <c r="K321" s="40" t="s">
        <v>90</v>
      </c>
      <c r="L321" s="10">
        <v>61</v>
      </c>
      <c r="M321" s="65">
        <f t="shared" si="76"/>
        <v>100594.34040699142</v>
      </c>
      <c r="N321" s="10">
        <f t="shared" si="71"/>
        <v>1.0059434040699142</v>
      </c>
      <c r="O321" s="10" t="s">
        <v>15</v>
      </c>
      <c r="P321" s="10">
        <f>_xll.HumidairTdbRHPsi(I321,J321,N321,O321)</f>
        <v>9.9805332543569172E-3</v>
      </c>
      <c r="Q321" s="67">
        <f t="shared" si="77"/>
        <v>9.9805332543569172</v>
      </c>
      <c r="R321" s="43"/>
      <c r="S321" s="82">
        <v>9.9805332543569172</v>
      </c>
      <c r="T321" s="21"/>
      <c r="U321" s="10">
        <v>16</v>
      </c>
      <c r="V321" s="10" t="s">
        <v>152</v>
      </c>
      <c r="W321" s="105">
        <f>_xll.HumidairTdbRHPsi(I321, J321,N321,V321)</f>
        <v>13.842782225634892</v>
      </c>
      <c r="X321" s="106">
        <v>13.842782225634892</v>
      </c>
      <c r="Y321" s="21"/>
      <c r="Z321" s="10">
        <v>16</v>
      </c>
      <c r="AA321" s="10" t="s">
        <v>153</v>
      </c>
      <c r="AB321" s="105">
        <f>_xll.HumidairTdbRHPsi(I321,J321,N321,AA321)</f>
        <v>49.54234985987879</v>
      </c>
      <c r="AC321" s="108">
        <f t="shared" si="74"/>
        <v>86.542349859878783</v>
      </c>
      <c r="AD321" s="107">
        <v>86.542349859878783</v>
      </c>
      <c r="AF321" s="10" t="s">
        <v>154</v>
      </c>
      <c r="AG321" s="105">
        <f>_xll.HumidairTdbRHPsi(I321,J321,N321,AF321)</f>
        <v>24.147640843649611</v>
      </c>
      <c r="AH321" s="108">
        <f t="shared" si="75"/>
        <v>61.147640843649611</v>
      </c>
      <c r="AI321" s="108">
        <v>61.147640843649611</v>
      </c>
      <c r="AK321" s="10" t="s">
        <v>158</v>
      </c>
      <c r="AL321" s="113">
        <f>_xll.HumidairTdbRHPsi(I321,J321,N321,AK321)</f>
        <v>0.84767649181600246</v>
      </c>
      <c r="AM321" s="119">
        <v>0.84767649181600246</v>
      </c>
    </row>
    <row r="322" spans="1:39" x14ac:dyDescent="0.25">
      <c r="A322">
        <v>17</v>
      </c>
      <c r="B322" s="1" t="s">
        <v>58</v>
      </c>
      <c r="C322" s="54" t="s">
        <v>59</v>
      </c>
      <c r="D322" s="54"/>
      <c r="E322" s="22" t="s">
        <v>60</v>
      </c>
      <c r="F322" s="4" t="s">
        <v>61</v>
      </c>
      <c r="G322" s="45">
        <v>44248</v>
      </c>
      <c r="H322" s="41">
        <v>0.97013888888888899</v>
      </c>
      <c r="I322" s="40">
        <v>12</v>
      </c>
      <c r="J322" s="40">
        <v>45</v>
      </c>
      <c r="K322" s="48" t="s">
        <v>87</v>
      </c>
      <c r="L322" s="10">
        <v>9</v>
      </c>
      <c r="M322" s="65">
        <f t="shared" si="76"/>
        <v>101216.9283556498</v>
      </c>
      <c r="N322" s="10">
        <f t="shared" si="71"/>
        <v>1.0121692835564979</v>
      </c>
      <c r="O322" s="10" t="s">
        <v>15</v>
      </c>
      <c r="P322" s="10">
        <f>_xll.HumidairTdbRHPsi(I322,J322,N322,O322)</f>
        <v>3.9183915455296746E-3</v>
      </c>
      <c r="Q322" s="67">
        <f t="shared" si="77"/>
        <v>3.9183915455296745</v>
      </c>
      <c r="R322" s="43"/>
      <c r="S322" s="82">
        <v>3.9183915455296745</v>
      </c>
      <c r="T322" s="21"/>
      <c r="U322" s="10">
        <v>17</v>
      </c>
      <c r="V322" s="10" t="s">
        <v>152</v>
      </c>
      <c r="W322" s="105">
        <f>_xll.HumidairTdbRHPsi(I322, J322,N322,V322)</f>
        <v>0.44317003519972786</v>
      </c>
      <c r="X322" s="106">
        <v>0.44317003519972786</v>
      </c>
      <c r="Y322" s="21"/>
      <c r="Z322" s="10">
        <v>17</v>
      </c>
      <c r="AA322" s="10" t="s">
        <v>153</v>
      </c>
      <c r="AB322" s="105">
        <f>_xll.HumidairTdbRHPsi(I322,J322,N322,AA322)</f>
        <v>21.954955022449049</v>
      </c>
      <c r="AC322" s="108">
        <f t="shared" si="74"/>
        <v>58.954955022449049</v>
      </c>
      <c r="AD322" s="107">
        <v>58.954955022449049</v>
      </c>
      <c r="AF322" s="10" t="s">
        <v>154</v>
      </c>
      <c r="AG322" s="105">
        <f>_xll.HumidairTdbRHPsi(I322,J322,N322,AF322)</f>
        <v>12.071520699860102</v>
      </c>
      <c r="AH322" s="108">
        <f t="shared" si="75"/>
        <v>49.071520699860102</v>
      </c>
      <c r="AI322" s="108">
        <v>49.071520699860102</v>
      </c>
      <c r="AK322" s="10" t="s">
        <v>158</v>
      </c>
      <c r="AL322" s="113">
        <f>_xll.HumidairTdbRHPsi(I322,J322,N322,AK322)</f>
        <v>0.80834107140145739</v>
      </c>
      <c r="AM322" s="119">
        <v>0.80834107140145739</v>
      </c>
    </row>
    <row r="323" spans="1:39" x14ac:dyDescent="0.25">
      <c r="A323">
        <v>18</v>
      </c>
      <c r="C323" s="9" t="s">
        <v>62</v>
      </c>
      <c r="D323" s="9"/>
      <c r="E323" s="10" t="s">
        <v>63</v>
      </c>
      <c r="F323" s="11" t="s">
        <v>64</v>
      </c>
      <c r="G323" s="45">
        <v>44614</v>
      </c>
      <c r="H323" s="41">
        <v>4.7222222222222221E-2</v>
      </c>
      <c r="I323" s="40">
        <v>15</v>
      </c>
      <c r="J323" s="40">
        <v>87</v>
      </c>
      <c r="K323" s="40" t="s">
        <v>88</v>
      </c>
      <c r="L323" s="10">
        <v>6</v>
      </c>
      <c r="M323" s="65">
        <f t="shared" si="76"/>
        <v>101252.94186124044</v>
      </c>
      <c r="N323" s="10">
        <f t="shared" si="71"/>
        <v>1.0125294186124043</v>
      </c>
      <c r="O323" s="10" t="s">
        <v>15</v>
      </c>
      <c r="P323" s="10">
        <f>_xll.HumidairTdbRHPsi(I323,J323,N323,O323)</f>
        <v>9.2873522868494093E-3</v>
      </c>
      <c r="Q323" s="67">
        <f t="shared" si="77"/>
        <v>9.2873522868494085</v>
      </c>
      <c r="R323" s="43"/>
      <c r="S323" s="82">
        <v>9.2873522868494085</v>
      </c>
      <c r="T323" s="21"/>
      <c r="U323" s="109">
        <v>18</v>
      </c>
      <c r="V323" s="10" t="s">
        <v>152</v>
      </c>
      <c r="W323" s="105">
        <f>_xll.HumidairTdbRHPsi(I323, J323,N323,V323)</f>
        <v>12.856194163980092</v>
      </c>
      <c r="X323" s="106">
        <v>12.856194163980092</v>
      </c>
      <c r="Y323" s="21"/>
      <c r="Z323" s="109">
        <v>18</v>
      </c>
      <c r="AA323" s="10" t="s">
        <v>153</v>
      </c>
      <c r="AB323" s="105">
        <f>_xll.HumidairTdbRHPsi(I323,J323,N323,AA323)</f>
        <v>38.563753229780893</v>
      </c>
      <c r="AC323" s="108">
        <f t="shared" si="74"/>
        <v>75.5637532297809</v>
      </c>
      <c r="AD323" s="107">
        <v>75.5637532297809</v>
      </c>
      <c r="AF323" s="10" t="s">
        <v>154</v>
      </c>
      <c r="AG323" s="105">
        <f>_xll.HumidairTdbRHPsi(I323,J323,N323,AF323)</f>
        <v>15.089723229160258</v>
      </c>
      <c r="AH323" s="108">
        <f t="shared" si="75"/>
        <v>52.089723229160256</v>
      </c>
      <c r="AI323" s="108">
        <v>52.089723229160256</v>
      </c>
      <c r="AK323" s="10" t="s">
        <v>158</v>
      </c>
      <c r="AL323" s="113">
        <f>_xll.HumidairTdbRHPsi(I323,J323,N323,AK323)</f>
        <v>0.8165811695554519</v>
      </c>
      <c r="AM323" s="119">
        <v>0.8165811695554519</v>
      </c>
    </row>
    <row r="324" spans="1:39" x14ac:dyDescent="0.25">
      <c r="A324" s="5">
        <v>19</v>
      </c>
      <c r="B324" s="15"/>
      <c r="C324" s="54" t="s">
        <v>65</v>
      </c>
      <c r="D324" s="54"/>
      <c r="E324" s="22" t="s">
        <v>66</v>
      </c>
      <c r="F324" s="4" t="s">
        <v>67</v>
      </c>
      <c r="G324" s="45">
        <v>44248</v>
      </c>
      <c r="H324" s="41">
        <v>0.39027777777777778</v>
      </c>
      <c r="I324" s="40">
        <v>6</v>
      </c>
      <c r="J324" s="40">
        <v>81</v>
      </c>
      <c r="K324" s="40" t="s">
        <v>90</v>
      </c>
      <c r="L324" s="10">
        <v>15</v>
      </c>
      <c r="M324" s="65">
        <f t="shared" si="76"/>
        <v>101144.93246061618</v>
      </c>
      <c r="N324" s="10">
        <f t="shared" si="71"/>
        <v>1.0114493246061618</v>
      </c>
      <c r="O324" s="10" t="s">
        <v>15</v>
      </c>
      <c r="P324" s="10">
        <f>_xll.HumidairTdbRHPsi(I324,J324,N324,O324)</f>
        <v>4.7121690769089146E-3</v>
      </c>
      <c r="Q324" s="67">
        <f t="shared" si="77"/>
        <v>4.7121690769089142</v>
      </c>
      <c r="R324" s="43"/>
      <c r="S324" s="82">
        <v>4.7121690769089142</v>
      </c>
      <c r="T324" s="21"/>
      <c r="U324" s="109">
        <v>19</v>
      </c>
      <c r="V324" s="10" t="s">
        <v>152</v>
      </c>
      <c r="W324" s="105">
        <f>_xll.HumidairTdbRHPsi(I324, J324,N324,V324)</f>
        <v>2.9909658817765603</v>
      </c>
      <c r="X324" s="106">
        <v>2.9909658817765603</v>
      </c>
      <c r="Y324" s="21"/>
      <c r="Z324" s="109">
        <v>19</v>
      </c>
      <c r="AA324" s="10" t="s">
        <v>153</v>
      </c>
      <c r="AB324" s="105">
        <f>_xll.HumidairTdbRHPsi(I324,J324,N324,AA324)</f>
        <v>17.868025092614019</v>
      </c>
      <c r="AC324" s="108">
        <f t="shared" si="74"/>
        <v>54.868025092614019</v>
      </c>
      <c r="AD324" s="107">
        <v>54.868025092614019</v>
      </c>
      <c r="AF324" s="10" t="s">
        <v>154</v>
      </c>
      <c r="AG324" s="105">
        <f>_xll.HumidairTdbRHPsi(I324,J324,N324,AF324)</f>
        <v>6.0357536010525568</v>
      </c>
      <c r="AH324" s="108">
        <f t="shared" si="75"/>
        <v>43.035753601052555</v>
      </c>
      <c r="AI324" s="108">
        <v>43.035753601052555</v>
      </c>
      <c r="AK324" s="10" t="s">
        <v>158</v>
      </c>
      <c r="AL324" s="113">
        <f>_xll.HumidairTdbRHPsi(I324,J324,N324,AK324)</f>
        <v>0.79184128452611546</v>
      </c>
      <c r="AM324" s="119">
        <v>0.79184128452611546</v>
      </c>
    </row>
    <row r="325" spans="1:39" x14ac:dyDescent="0.25">
      <c r="A325" s="5">
        <v>20</v>
      </c>
      <c r="B325" s="23" t="s">
        <v>68</v>
      </c>
      <c r="C325" s="9" t="s">
        <v>69</v>
      </c>
      <c r="D325" s="9"/>
      <c r="E325" s="10" t="s">
        <v>70</v>
      </c>
      <c r="F325" s="55" t="s">
        <v>71</v>
      </c>
      <c r="G325" s="45">
        <v>44248</v>
      </c>
      <c r="H325" s="41">
        <v>5.7638888888888885E-2</v>
      </c>
      <c r="I325" s="40">
        <v>-15</v>
      </c>
      <c r="J325" s="40">
        <v>39</v>
      </c>
      <c r="K325" s="40" t="s">
        <v>85</v>
      </c>
      <c r="L325" s="10">
        <v>10</v>
      </c>
      <c r="M325" s="65">
        <f t="shared" si="76"/>
        <v>101204.92615896827</v>
      </c>
      <c r="N325" s="10">
        <f t="shared" si="71"/>
        <v>1.0120492615896828</v>
      </c>
      <c r="O325" s="10" t="s">
        <v>15</v>
      </c>
      <c r="P325" s="77">
        <f>_xll.HumidairTdbRHPsi(I325,J325,N325,O325)</f>
        <v>3.9813282980362782E-4</v>
      </c>
      <c r="Q325" s="67">
        <f t="shared" si="77"/>
        <v>0.3981328298036278</v>
      </c>
      <c r="R325" s="43"/>
      <c r="S325" s="82">
        <v>0.3981328298036278</v>
      </c>
      <c r="T325" s="21"/>
      <c r="U325" s="109">
        <v>20</v>
      </c>
      <c r="V325" s="10" t="s">
        <v>152</v>
      </c>
      <c r="W325" s="105">
        <f>_xll.HumidairTdbRHPsi(I325, J325,N325,V325)</f>
        <v>-24.818139885869897</v>
      </c>
      <c r="X325" s="106">
        <v>-24.818139885869897</v>
      </c>
      <c r="Y325" s="21"/>
      <c r="Z325" s="109">
        <v>20</v>
      </c>
      <c r="AA325" s="10" t="s">
        <v>153</v>
      </c>
      <c r="AB325" s="105">
        <f>_xll.HumidairTdbRHPsi(I325,J325,N325,AA325)</f>
        <v>-14.101602511146273</v>
      </c>
      <c r="AC325" s="108">
        <f t="shared" si="74"/>
        <v>22.898397488853725</v>
      </c>
      <c r="AD325" s="107">
        <v>22.898397488853725</v>
      </c>
      <c r="AF325" s="10" t="s">
        <v>154</v>
      </c>
      <c r="AG325" s="105">
        <f>_xll.HumidairTdbRHPsi(I325,J325,N325,AF325)</f>
        <v>-15.085880645898035</v>
      </c>
      <c r="AH325" s="108">
        <f t="shared" si="75"/>
        <v>21.914119354101963</v>
      </c>
      <c r="AI325" s="108">
        <v>21.914119354101963</v>
      </c>
      <c r="AK325" s="10" t="s">
        <v>158</v>
      </c>
      <c r="AL325" s="113">
        <f>_xll.HumidairTdbRHPsi(I325,J325,N325,AK325)</f>
        <v>0.73162169320268389</v>
      </c>
      <c r="AM325" s="119">
        <v>0.73162169320268389</v>
      </c>
    </row>
    <row r="326" spans="1:39" x14ac:dyDescent="0.25">
      <c r="S326" s="73"/>
      <c r="T326" s="73"/>
      <c r="U326" s="73"/>
      <c r="V326" s="73"/>
      <c r="W326" s="73"/>
    </row>
    <row r="327" spans="1:39" x14ac:dyDescent="0.25">
      <c r="A327" s="145"/>
      <c r="B327" s="60"/>
      <c r="C327" s="60"/>
      <c r="D327" s="60"/>
      <c r="E327" s="21"/>
      <c r="F327" s="60"/>
      <c r="G327" s="60"/>
      <c r="H327" s="60"/>
    </row>
    <row r="328" spans="1:39" ht="18" x14ac:dyDescent="0.35">
      <c r="B328" t="s">
        <v>187</v>
      </c>
    </row>
    <row r="329" spans="1:39" x14ac:dyDescent="0.25">
      <c r="B329" s="128" t="s">
        <v>188</v>
      </c>
      <c r="J329" s="4"/>
      <c r="K329" s="128"/>
    </row>
    <row r="331" spans="1:39" ht="18" x14ac:dyDescent="0.35">
      <c r="B331" t="s">
        <v>193</v>
      </c>
      <c r="I331" s="134" t="s">
        <v>194</v>
      </c>
      <c r="K331" s="144">
        <f>418/1000000</f>
        <v>4.1800000000000002E-4</v>
      </c>
    </row>
    <row r="332" spans="1:39" x14ac:dyDescent="0.25">
      <c r="B332" t="s">
        <v>189</v>
      </c>
      <c r="E332" s="128" t="s">
        <v>190</v>
      </c>
      <c r="K332" s="152">
        <v>1.8395971000000001E-2</v>
      </c>
      <c r="L332" t="s">
        <v>214</v>
      </c>
      <c r="M332" s="167">
        <f>+K332/1000</f>
        <v>1.8395971000000002E-5</v>
      </c>
      <c r="N332" t="s">
        <v>215</v>
      </c>
    </row>
    <row r="334" spans="1:39" ht="18.75" x14ac:dyDescent="0.35">
      <c r="B334" t="s">
        <v>195</v>
      </c>
      <c r="E334">
        <v>0.83299999999999996</v>
      </c>
      <c r="F334" s="132" t="s">
        <v>199</v>
      </c>
      <c r="J334" t="s">
        <v>216</v>
      </c>
      <c r="L334" s="52"/>
      <c r="M334" s="52"/>
      <c r="N334" s="52"/>
      <c r="O334" s="135"/>
    </row>
    <row r="335" spans="1:39" x14ac:dyDescent="0.25">
      <c r="C335" s="130"/>
      <c r="D335" s="130"/>
      <c r="H335" s="52"/>
      <c r="I335" s="135"/>
      <c r="J335" s="52"/>
      <c r="L335" s="135"/>
      <c r="M335" s="52"/>
      <c r="N335" s="52"/>
      <c r="O335" s="135"/>
      <c r="Z335" s="60"/>
      <c r="AA335" s="60"/>
      <c r="AB335" s="60"/>
      <c r="AC335" s="60"/>
      <c r="AD335" s="60"/>
    </row>
    <row r="336" spans="1:39" ht="18" x14ac:dyDescent="0.35">
      <c r="B336" t="s">
        <v>196</v>
      </c>
      <c r="E336">
        <v>270</v>
      </c>
      <c r="F336" t="s">
        <v>192</v>
      </c>
      <c r="G336" s="133">
        <f>+G337*(270/418)</f>
        <v>1.1882565000000001E-2</v>
      </c>
      <c r="H336" s="33" t="s">
        <v>191</v>
      </c>
      <c r="I336" s="153"/>
      <c r="J336" s="52"/>
      <c r="L336" s="135"/>
      <c r="M336" s="52"/>
      <c r="N336" s="52"/>
      <c r="O336" s="135"/>
      <c r="Z336" s="60"/>
      <c r="AA336" s="172"/>
      <c r="AB336" s="60"/>
      <c r="AC336" s="60"/>
      <c r="AD336" s="60"/>
    </row>
    <row r="337" spans="1:30" x14ac:dyDescent="0.25">
      <c r="E337">
        <v>418</v>
      </c>
      <c r="F337" t="s">
        <v>192</v>
      </c>
      <c r="G337" s="133">
        <f>+K332</f>
        <v>1.8395971000000001E-2</v>
      </c>
      <c r="H337" s="33" t="s">
        <v>191</v>
      </c>
      <c r="I337" s="135"/>
      <c r="J337" s="52"/>
      <c r="L337" s="135"/>
      <c r="M337" s="52"/>
      <c r="N337" s="52"/>
      <c r="O337" s="135"/>
      <c r="Z337" s="60"/>
      <c r="AA337" s="60"/>
      <c r="AB337" s="60"/>
      <c r="AC337" s="60"/>
      <c r="AD337" s="60"/>
    </row>
    <row r="338" spans="1:30" x14ac:dyDescent="0.25">
      <c r="C338" s="131"/>
      <c r="D338" s="131"/>
      <c r="E338">
        <v>800</v>
      </c>
      <c r="F338" t="s">
        <v>192</v>
      </c>
      <c r="G338" s="133">
        <f>+G337*(800/418)</f>
        <v>3.5207599999999999E-2</v>
      </c>
      <c r="H338" s="33" t="s">
        <v>191</v>
      </c>
      <c r="I338" s="52"/>
      <c r="J338" s="52"/>
      <c r="L338" s="52"/>
      <c r="M338" s="52"/>
      <c r="N338" s="52"/>
      <c r="O338" s="52"/>
      <c r="Z338" s="60"/>
      <c r="AA338" s="172"/>
      <c r="AB338" s="60"/>
      <c r="AC338" s="60"/>
      <c r="AD338" s="60"/>
    </row>
    <row r="339" spans="1:30" x14ac:dyDescent="0.25">
      <c r="I339" s="136"/>
      <c r="J339" s="52"/>
      <c r="K339" s="138"/>
      <c r="L339" s="52"/>
      <c r="M339" s="139"/>
      <c r="N339" s="139"/>
      <c r="P339" s="52"/>
      <c r="Q339" s="142"/>
      <c r="V339" s="129"/>
      <c r="Z339" s="60"/>
      <c r="AA339" s="173"/>
      <c r="AB339" s="174"/>
      <c r="AC339" s="60"/>
      <c r="AD339" s="60"/>
    </row>
    <row r="340" spans="1:30" x14ac:dyDescent="0.25">
      <c r="A340" s="146"/>
      <c r="G340" s="146"/>
      <c r="H340" s="157" t="s">
        <v>208</v>
      </c>
      <c r="I340" s="52"/>
      <c r="J340" s="52"/>
      <c r="K340" s="52"/>
      <c r="L340" s="52"/>
      <c r="M340" s="52"/>
      <c r="N340" s="52"/>
      <c r="O340" s="52"/>
      <c r="P340" s="52"/>
      <c r="Z340" s="60"/>
      <c r="AA340" s="173"/>
      <c r="AB340" s="174"/>
      <c r="AC340" s="60"/>
      <c r="AD340" s="60"/>
    </row>
    <row r="341" spans="1:30" x14ac:dyDescent="0.25">
      <c r="A341" s="146"/>
      <c r="B341" s="126"/>
      <c r="C341" s="168" t="s">
        <v>191</v>
      </c>
      <c r="D341" s="168" t="s">
        <v>218</v>
      </c>
      <c r="E341" s="127"/>
      <c r="F341" s="157" t="s">
        <v>206</v>
      </c>
      <c r="G341" s="158" t="s">
        <v>217</v>
      </c>
      <c r="H341" s="157" t="s">
        <v>209</v>
      </c>
      <c r="I341" s="52"/>
      <c r="Z341" s="60"/>
      <c r="AA341" s="173"/>
      <c r="AB341" s="174"/>
      <c r="AC341" s="60"/>
      <c r="AD341" s="60"/>
    </row>
    <row r="342" spans="1:30" ht="17.25" x14ac:dyDescent="0.25">
      <c r="A342" s="146"/>
      <c r="B342" s="161" t="s">
        <v>205</v>
      </c>
      <c r="C342" s="147"/>
      <c r="D342" s="147"/>
      <c r="E342" s="158" t="s">
        <v>200</v>
      </c>
      <c r="F342" s="157" t="s">
        <v>207</v>
      </c>
      <c r="G342" s="157" t="s">
        <v>146</v>
      </c>
      <c r="H342" s="160" t="s">
        <v>210</v>
      </c>
      <c r="I342" s="52"/>
      <c r="Z342" s="60"/>
      <c r="AA342" s="60"/>
      <c r="AB342" s="60"/>
      <c r="AC342" s="60"/>
      <c r="AD342" s="60"/>
    </row>
    <row r="343" spans="1:30" x14ac:dyDescent="0.25">
      <c r="A343" s="146"/>
      <c r="B343" s="154" t="s">
        <v>201</v>
      </c>
      <c r="C343" s="155">
        <v>1.1900000000000001E-2</v>
      </c>
      <c r="D343" s="170">
        <f>+C343/1000</f>
        <v>1.1900000000000001E-5</v>
      </c>
      <c r="E343" s="157">
        <v>0</v>
      </c>
      <c r="F343" s="4">
        <v>0.83299999999999996</v>
      </c>
      <c r="G343" s="157">
        <f>+C343*E343*F343</f>
        <v>0</v>
      </c>
      <c r="H343" s="4">
        <v>0</v>
      </c>
      <c r="I343" s="52"/>
      <c r="Z343" s="60"/>
      <c r="AA343" s="60"/>
      <c r="AB343" s="60"/>
      <c r="AC343" s="60"/>
      <c r="AD343" s="60"/>
    </row>
    <row r="344" spans="1:30" x14ac:dyDescent="0.25">
      <c r="A344" s="146"/>
      <c r="B344" s="156" t="s">
        <v>202</v>
      </c>
      <c r="C344" s="155">
        <f>+C343*(363/418)</f>
        <v>1.0334210526315791E-2</v>
      </c>
      <c r="D344" s="170">
        <f t="shared" ref="D344:D346" si="78">+C344/1000</f>
        <v>1.0334210526315791E-5</v>
      </c>
      <c r="E344" s="157">
        <v>35</v>
      </c>
      <c r="F344" s="4">
        <v>0.83299999999999996</v>
      </c>
      <c r="G344" s="169">
        <f>+D344*E344*F344</f>
        <v>3.0129390789473688E-4</v>
      </c>
      <c r="H344" s="169">
        <f>+G344/1.703</f>
        <v>1.7691949964459004E-4</v>
      </c>
      <c r="I344" s="52"/>
      <c r="Z344" s="60"/>
      <c r="AA344" s="60"/>
      <c r="AB344" s="60"/>
      <c r="AC344" s="60"/>
      <c r="AD344" s="60"/>
    </row>
    <row r="345" spans="1:30" x14ac:dyDescent="0.25">
      <c r="A345" s="146"/>
      <c r="B345" s="156" t="s">
        <v>203</v>
      </c>
      <c r="C345" s="155">
        <f>+C343*(323/418)</f>
        <v>9.1954545454545466E-3</v>
      </c>
      <c r="D345" s="170">
        <f t="shared" si="78"/>
        <v>9.1954545454545467E-6</v>
      </c>
      <c r="E345" s="157">
        <v>69</v>
      </c>
      <c r="F345" s="4">
        <v>0.83299999999999996</v>
      </c>
      <c r="G345" s="169">
        <f t="shared" ref="G345:G346" si="79">+D345*E345*F345</f>
        <v>5.2852714090909092E-4</v>
      </c>
      <c r="H345" s="169">
        <f t="shared" ref="H345:H346" si="80">+G345/1.703</f>
        <v>3.1035064058079325E-4</v>
      </c>
      <c r="I345" s="52"/>
      <c r="Z345" s="60"/>
      <c r="AA345" s="60"/>
      <c r="AB345" s="60"/>
      <c r="AC345" s="60"/>
      <c r="AD345" s="60"/>
    </row>
    <row r="346" spans="1:30" x14ac:dyDescent="0.25">
      <c r="A346" s="146"/>
      <c r="B346" t="s">
        <v>204</v>
      </c>
      <c r="C346" s="155">
        <f>+C343*(311/418)</f>
        <v>8.8538277511961729E-3</v>
      </c>
      <c r="D346" s="170">
        <f t="shared" si="78"/>
        <v>8.8538277511961722E-6</v>
      </c>
      <c r="E346" s="159">
        <v>76</v>
      </c>
      <c r="F346" s="4">
        <v>0.83299999999999996</v>
      </c>
      <c r="G346" s="169">
        <f t="shared" si="79"/>
        <v>5.6051812727272727E-4</v>
      </c>
      <c r="H346" s="169">
        <f t="shared" si="80"/>
        <v>3.2913571771739711E-4</v>
      </c>
      <c r="I346" s="52"/>
      <c r="J346" s="52"/>
      <c r="K346" s="52"/>
      <c r="L346" s="52"/>
      <c r="M346" s="52"/>
      <c r="N346" s="52"/>
      <c r="P346" s="52"/>
      <c r="Q346" s="142"/>
      <c r="V346" s="129"/>
    </row>
    <row r="347" spans="1:30" x14ac:dyDescent="0.25">
      <c r="A347" s="146"/>
      <c r="B347" s="146"/>
      <c r="C347" s="146"/>
      <c r="D347" s="146"/>
      <c r="E347" s="146"/>
      <c r="F347" s="146"/>
      <c r="G347" s="150"/>
      <c r="H347" s="146"/>
      <c r="I347" s="52"/>
      <c r="J347" s="52"/>
      <c r="K347" s="52"/>
      <c r="L347" s="52"/>
      <c r="M347" s="52"/>
      <c r="N347" s="52"/>
      <c r="O347" s="52"/>
      <c r="P347" s="52"/>
    </row>
    <row r="348" spans="1:30" ht="18" x14ac:dyDescent="0.35">
      <c r="A348" s="146"/>
      <c r="B348" s="162" t="s">
        <v>212</v>
      </c>
      <c r="C348" s="148"/>
      <c r="D348" s="148"/>
      <c r="E348" s="146"/>
      <c r="F348" s="155">
        <f>+C355-C343</f>
        <v>6.4999999999999988E-3</v>
      </c>
      <c r="G348" s="154" t="s">
        <v>191</v>
      </c>
      <c r="H348" s="146"/>
      <c r="I348" s="52"/>
    </row>
    <row r="349" spans="1:30" x14ac:dyDescent="0.25">
      <c r="A349" s="146"/>
      <c r="B349" s="154" t="s">
        <v>201</v>
      </c>
      <c r="C349" s="155">
        <v>6.4999999999999997E-3</v>
      </c>
      <c r="D349" s="170">
        <f t="shared" ref="D349:D352" si="81">+C349/1000</f>
        <v>6.4999999999999996E-6</v>
      </c>
      <c r="E349" s="157">
        <v>0</v>
      </c>
      <c r="F349" s="4">
        <v>0.83299999999999996</v>
      </c>
      <c r="G349" s="169">
        <f t="shared" ref="G349:G352" si="82">+D349*E349*F349</f>
        <v>0</v>
      </c>
      <c r="H349" s="163">
        <v>0</v>
      </c>
      <c r="O349" s="52"/>
      <c r="P349" s="52"/>
      <c r="Q349" s="137"/>
      <c r="R349" s="52"/>
      <c r="S349" s="52"/>
      <c r="T349" s="52"/>
      <c r="U349" s="52"/>
      <c r="V349" s="137"/>
    </row>
    <row r="350" spans="1:30" x14ac:dyDescent="0.25">
      <c r="A350" s="146"/>
      <c r="B350" s="156" t="s">
        <v>202</v>
      </c>
      <c r="C350" s="155">
        <f>+C349*(0.868421052631579)</f>
        <v>5.6447368421052631E-3</v>
      </c>
      <c r="D350" s="170">
        <f t="shared" si="81"/>
        <v>5.6447368421052633E-6</v>
      </c>
      <c r="E350" s="157">
        <v>35</v>
      </c>
      <c r="F350" s="4">
        <v>0.83299999999999996</v>
      </c>
      <c r="G350" s="169">
        <f t="shared" si="82"/>
        <v>1.6457230263157893E-4</v>
      </c>
      <c r="H350" s="171">
        <f>+G350/1.703</f>
        <v>9.6636701486540772E-5</v>
      </c>
      <c r="J350" s="126"/>
      <c r="K350" s="127"/>
      <c r="L350" s="127"/>
      <c r="M350" s="127"/>
      <c r="N350" s="127"/>
      <c r="O350" s="52"/>
      <c r="P350" s="52"/>
      <c r="Q350" s="52"/>
      <c r="R350" s="52"/>
      <c r="S350" s="52"/>
      <c r="T350" s="52"/>
      <c r="U350" s="52"/>
      <c r="V350" s="52"/>
    </row>
    <row r="351" spans="1:30" x14ac:dyDescent="0.25">
      <c r="A351" s="146"/>
      <c r="B351" s="156" t="s">
        <v>203</v>
      </c>
      <c r="C351" s="155">
        <f>0.0065*(0.772727272727273)</f>
        <v>5.0227272727272742E-3</v>
      </c>
      <c r="D351" s="170">
        <f t="shared" si="81"/>
        <v>5.0227272727272744E-6</v>
      </c>
      <c r="E351" s="157">
        <v>69</v>
      </c>
      <c r="F351" s="4">
        <v>0.83299999999999996</v>
      </c>
      <c r="G351" s="169">
        <f t="shared" si="82"/>
        <v>2.8869129545454553E-4</v>
      </c>
      <c r="H351" s="171">
        <f t="shared" ref="H351:H352" si="83">+G351/1.703</f>
        <v>1.6951925746009719E-4</v>
      </c>
      <c r="J351" s="52"/>
      <c r="K351" s="138"/>
      <c r="L351" s="52"/>
      <c r="M351" s="139"/>
      <c r="N351" s="139"/>
      <c r="O351" s="52"/>
      <c r="P351" s="52"/>
      <c r="Q351" s="143"/>
      <c r="R351" s="52"/>
      <c r="S351" s="52"/>
      <c r="T351" s="52"/>
      <c r="U351" s="52"/>
      <c r="V351" s="143"/>
    </row>
    <row r="352" spans="1:30" ht="18" x14ac:dyDescent="0.35">
      <c r="A352" s="146"/>
      <c r="B352" t="s">
        <v>204</v>
      </c>
      <c r="C352" s="155">
        <f>0.0065*(0.749397590361446)</f>
        <v>4.8710843373493988E-3</v>
      </c>
      <c r="D352" s="170">
        <f t="shared" si="81"/>
        <v>4.8710843373493986E-6</v>
      </c>
      <c r="E352" s="159">
        <v>76</v>
      </c>
      <c r="F352" s="4">
        <v>0.83299999999999996</v>
      </c>
      <c r="G352" s="169">
        <f t="shared" si="82"/>
        <v>3.0837860722891569E-4</v>
      </c>
      <c r="H352" s="171">
        <f t="shared" si="83"/>
        <v>1.8107962843741379E-4</v>
      </c>
      <c r="I352" s="164" t="s">
        <v>213</v>
      </c>
      <c r="J352" s="165"/>
      <c r="K352" s="166"/>
    </row>
    <row r="353" spans="1:19" x14ac:dyDescent="0.25">
      <c r="A353" s="146"/>
    </row>
    <row r="354" spans="1:19" x14ac:dyDescent="0.25">
      <c r="A354" s="146"/>
      <c r="B354" s="161" t="s">
        <v>211</v>
      </c>
      <c r="C354" s="146"/>
      <c r="D354" s="146"/>
      <c r="E354" s="146"/>
      <c r="F354" s="146"/>
      <c r="G354" s="151"/>
      <c r="H354" s="146"/>
      <c r="L354" s="141"/>
    </row>
    <row r="355" spans="1:19" x14ac:dyDescent="0.25">
      <c r="A355" s="146"/>
      <c r="B355" s="154" t="s">
        <v>201</v>
      </c>
      <c r="C355" s="155">
        <v>1.84E-2</v>
      </c>
      <c r="D355" s="170">
        <f t="shared" ref="D355:D358" si="84">+C355/1000</f>
        <v>1.84E-5</v>
      </c>
      <c r="E355" s="157">
        <v>0</v>
      </c>
      <c r="F355" s="4">
        <v>0.83299999999999996</v>
      </c>
      <c r="G355" s="169">
        <f t="shared" ref="G355:G358" si="85">+D355*E355*F355</f>
        <v>0</v>
      </c>
      <c r="H355" s="4">
        <v>0</v>
      </c>
      <c r="L355" s="1" t="s">
        <v>229</v>
      </c>
    </row>
    <row r="356" spans="1:19" x14ac:dyDescent="0.25">
      <c r="A356" s="146"/>
      <c r="B356" s="156" t="s">
        <v>202</v>
      </c>
      <c r="C356" s="155">
        <v>1.6E-2</v>
      </c>
      <c r="D356" s="170">
        <f t="shared" si="84"/>
        <v>1.5999999999999999E-5</v>
      </c>
      <c r="E356" s="157">
        <v>35</v>
      </c>
      <c r="F356" s="4">
        <v>0.83299999999999996</v>
      </c>
      <c r="G356" s="169">
        <f t="shared" si="85"/>
        <v>4.6647999999999991E-4</v>
      </c>
      <c r="H356" s="169">
        <f>+G356/1.703</f>
        <v>2.7391661773341154E-4</v>
      </c>
      <c r="L356">
        <v>1.37E-2</v>
      </c>
      <c r="M356" t="s">
        <v>223</v>
      </c>
    </row>
    <row r="357" spans="1:19" x14ac:dyDescent="0.25">
      <c r="A357" s="146"/>
      <c r="B357" s="156" t="s">
        <v>203</v>
      </c>
      <c r="C357" s="155">
        <v>1.4200000000000001E-2</v>
      </c>
      <c r="D357" s="170">
        <f t="shared" si="84"/>
        <v>1.4200000000000001E-5</v>
      </c>
      <c r="E357" s="157">
        <v>69</v>
      </c>
      <c r="F357" s="4">
        <v>0.83299999999999996</v>
      </c>
      <c r="G357" s="169">
        <f t="shared" si="85"/>
        <v>8.1617340000000003E-4</v>
      </c>
      <c r="H357" s="169">
        <f t="shared" ref="H357:H358" si="86">+G357/1.703</f>
        <v>4.7925625366999414E-4</v>
      </c>
      <c r="I357" s="52"/>
      <c r="J357" s="52"/>
      <c r="K357" s="52"/>
      <c r="L357" s="175">
        <v>0.83299999999999996</v>
      </c>
      <c r="M357" s="175" t="s">
        <v>216</v>
      </c>
      <c r="N357" s="52"/>
      <c r="O357" s="52"/>
      <c r="P357" s="52"/>
    </row>
    <row r="358" spans="1:19" x14ac:dyDescent="0.25">
      <c r="A358" s="146"/>
      <c r="B358" t="s">
        <v>204</v>
      </c>
      <c r="C358" s="155">
        <v>1.37E-2</v>
      </c>
      <c r="D358" s="170">
        <f t="shared" si="84"/>
        <v>1.3700000000000001E-5</v>
      </c>
      <c r="E358" s="159">
        <v>76</v>
      </c>
      <c r="F358" s="4">
        <v>0.83299999999999996</v>
      </c>
      <c r="G358" s="179">
        <f t="shared" si="85"/>
        <v>8.6731960000000006E-4</v>
      </c>
      <c r="H358" s="169">
        <f t="shared" si="86"/>
        <v>5.0928925425719322E-4</v>
      </c>
      <c r="I358" s="52"/>
      <c r="J358" s="52"/>
      <c r="K358" s="52"/>
      <c r="L358" s="175">
        <v>833</v>
      </c>
      <c r="M358" s="175" t="s">
        <v>225</v>
      </c>
      <c r="N358" s="52"/>
      <c r="O358" s="52"/>
      <c r="P358" s="52"/>
    </row>
    <row r="359" spans="1:19" x14ac:dyDescent="0.25">
      <c r="A359" s="146"/>
      <c r="I359" s="52"/>
      <c r="J359" s="52"/>
      <c r="K359" s="52"/>
      <c r="L359">
        <v>0.83299999999999996</v>
      </c>
      <c r="M359" t="s">
        <v>228</v>
      </c>
      <c r="O359" s="52"/>
      <c r="P359" s="52"/>
    </row>
    <row r="360" spans="1:19" x14ac:dyDescent="0.25">
      <c r="A360" s="146"/>
      <c r="B360" s="1" t="s">
        <v>220</v>
      </c>
      <c r="C360" s="133"/>
      <c r="D360" s="133"/>
      <c r="I360" s="52"/>
      <c r="J360" s="52"/>
      <c r="K360" s="52"/>
      <c r="L360">
        <f>+L356*L359</f>
        <v>1.14121E-2</v>
      </c>
      <c r="M360" t="s">
        <v>226</v>
      </c>
      <c r="O360" s="52"/>
      <c r="P360" s="52"/>
    </row>
    <row r="361" spans="1:19" x14ac:dyDescent="0.25">
      <c r="A361" s="146"/>
      <c r="B361" s="154" t="s">
        <v>201</v>
      </c>
      <c r="C361" s="155">
        <v>3.5200000000000002E-2</v>
      </c>
      <c r="D361" s="170">
        <f t="shared" ref="D361:D364" si="87">+C361/1000</f>
        <v>3.5200000000000002E-5</v>
      </c>
      <c r="E361" s="157">
        <v>0</v>
      </c>
      <c r="F361" s="4">
        <v>0.83299999999999996</v>
      </c>
      <c r="G361" s="169">
        <f t="shared" ref="G361:G364" si="88">+D361*E361*F361</f>
        <v>0</v>
      </c>
      <c r="H361" s="4">
        <v>0</v>
      </c>
      <c r="I361" s="52"/>
      <c r="J361" s="138"/>
      <c r="K361" s="52"/>
      <c r="L361" s="175">
        <v>76</v>
      </c>
      <c r="M361" s="177" t="s">
        <v>224</v>
      </c>
      <c r="O361" s="52"/>
      <c r="P361" s="52"/>
    </row>
    <row r="362" spans="1:19" x14ac:dyDescent="0.25">
      <c r="A362" s="146"/>
      <c r="B362" s="156" t="s">
        <v>202</v>
      </c>
      <c r="C362" s="155">
        <f>+C361*(0.016/0.0184)</f>
        <v>3.0608695652173917E-2</v>
      </c>
      <c r="D362" s="170">
        <f t="shared" si="87"/>
        <v>3.0608695652173916E-5</v>
      </c>
      <c r="E362" s="157">
        <v>35</v>
      </c>
      <c r="F362" s="4">
        <v>0.83299999999999996</v>
      </c>
      <c r="G362" s="169">
        <f t="shared" si="88"/>
        <v>8.9239652173913047E-4</v>
      </c>
      <c r="H362" s="169">
        <f>+G362/1.703</f>
        <v>5.2401439914217878E-4</v>
      </c>
      <c r="I362" s="52"/>
      <c r="J362" s="138"/>
      <c r="K362" s="52"/>
      <c r="L362">
        <f>+L360*L361</f>
        <v>0.86731959999999997</v>
      </c>
      <c r="M362" t="s">
        <v>222</v>
      </c>
      <c r="N362" s="175" t="s">
        <v>227</v>
      </c>
      <c r="O362" s="52"/>
      <c r="P362" s="52"/>
      <c r="Q362" s="175"/>
      <c r="R362" s="176"/>
      <c r="S362" s="175"/>
    </row>
    <row r="363" spans="1:19" x14ac:dyDescent="0.25">
      <c r="A363" s="146"/>
      <c r="B363" s="156" t="s">
        <v>203</v>
      </c>
      <c r="C363" s="155">
        <f>+C361*(0.0142/0.0184)</f>
        <v>2.7165217391304352E-2</v>
      </c>
      <c r="D363" s="170">
        <f t="shared" si="87"/>
        <v>2.7165217391304351E-5</v>
      </c>
      <c r="E363" s="157">
        <v>69</v>
      </c>
      <c r="F363" s="4">
        <v>0.83299999999999996</v>
      </c>
      <c r="G363" s="169">
        <f t="shared" si="88"/>
        <v>1.5613752000000001E-3</v>
      </c>
      <c r="H363" s="169">
        <f t="shared" ref="H363:H364" si="89">+G363/1.703</f>
        <v>9.1683805049911922E-4</v>
      </c>
      <c r="I363" s="52"/>
      <c r="J363" s="138"/>
      <c r="K363" s="52"/>
      <c r="L363" s="180">
        <f>+L362/1000</f>
        <v>8.6731959999999996E-4</v>
      </c>
      <c r="M363" t="s">
        <v>217</v>
      </c>
      <c r="N363" t="s">
        <v>230</v>
      </c>
      <c r="O363" s="52"/>
      <c r="P363" s="52"/>
    </row>
    <row r="364" spans="1:19" x14ac:dyDescent="0.25">
      <c r="A364" s="146"/>
      <c r="B364" t="s">
        <v>204</v>
      </c>
      <c r="C364" s="155">
        <f>+C361*(0.0137/0.0184)</f>
        <v>2.6208695652173916E-2</v>
      </c>
      <c r="D364" s="170">
        <f t="shared" si="87"/>
        <v>2.6208695652173917E-5</v>
      </c>
      <c r="E364" s="159">
        <v>76</v>
      </c>
      <c r="F364" s="4">
        <v>0.83299999999999996</v>
      </c>
      <c r="G364" s="169">
        <f t="shared" si="88"/>
        <v>1.6592201043478263E-3</v>
      </c>
      <c r="H364" s="169">
        <f t="shared" si="89"/>
        <v>9.7429248640506529E-4</v>
      </c>
      <c r="I364" s="181"/>
      <c r="J364" s="52"/>
      <c r="K364" s="52"/>
      <c r="O364" s="52"/>
      <c r="P364" s="52"/>
    </row>
    <row r="365" spans="1:19" x14ac:dyDescent="0.25">
      <c r="A365" s="146"/>
      <c r="B365" s="146"/>
      <c r="C365" s="148"/>
      <c r="D365" s="148"/>
      <c r="E365" s="146"/>
      <c r="F365" s="148"/>
      <c r="G365" s="149"/>
      <c r="H365" s="146"/>
      <c r="I365" s="52"/>
      <c r="J365" s="137"/>
      <c r="K365" s="36"/>
      <c r="L365" s="175"/>
      <c r="M365" s="178"/>
      <c r="N365" s="175"/>
      <c r="O365" s="52"/>
      <c r="P365" s="52"/>
    </row>
    <row r="366" spans="1:19" x14ac:dyDescent="0.25">
      <c r="A366" s="146"/>
      <c r="B366" s="1" t="s">
        <v>221</v>
      </c>
      <c r="C366" s="133"/>
      <c r="D366" s="133"/>
      <c r="I366" s="52"/>
      <c r="L366" s="175"/>
      <c r="M366" s="178"/>
      <c r="N366" s="175"/>
    </row>
    <row r="367" spans="1:19" x14ac:dyDescent="0.25">
      <c r="A367" s="146"/>
      <c r="B367" s="154" t="s">
        <v>201</v>
      </c>
      <c r="C367" s="155">
        <f>+C361*5</f>
        <v>0.17600000000000002</v>
      </c>
      <c r="D367" s="170">
        <f t="shared" ref="D367:D370" si="90">+C367/1000</f>
        <v>1.7600000000000002E-4</v>
      </c>
      <c r="E367" s="157">
        <v>0</v>
      </c>
      <c r="F367" s="4">
        <v>0.83299999999999996</v>
      </c>
      <c r="G367" s="169">
        <f t="shared" ref="G367:G370" si="91">+D367*E367*F367</f>
        <v>0</v>
      </c>
      <c r="H367" s="4">
        <v>0</v>
      </c>
      <c r="I367" s="52"/>
    </row>
    <row r="368" spans="1:19" x14ac:dyDescent="0.25">
      <c r="A368" s="146"/>
      <c r="B368" s="156" t="s">
        <v>202</v>
      </c>
      <c r="C368" s="155">
        <f t="shared" ref="C368:C370" si="92">+C362*5</f>
        <v>0.15304347826086959</v>
      </c>
      <c r="D368" s="170">
        <f t="shared" si="90"/>
        <v>1.5304347826086958E-4</v>
      </c>
      <c r="E368" s="157">
        <v>35</v>
      </c>
      <c r="F368" s="4">
        <v>0.83299999999999996</v>
      </c>
      <c r="G368" s="169">
        <f t="shared" si="91"/>
        <v>4.4619826086956527E-3</v>
      </c>
      <c r="H368" s="169">
        <f>+G368/1.703</f>
        <v>2.6200719957108938E-3</v>
      </c>
      <c r="I368" s="52"/>
    </row>
    <row r="369" spans="1:12" x14ac:dyDescent="0.25">
      <c r="A369" s="146"/>
      <c r="B369" s="156" t="s">
        <v>203</v>
      </c>
      <c r="C369" s="155">
        <f t="shared" si="92"/>
        <v>0.13582608695652176</v>
      </c>
      <c r="D369" s="170">
        <f t="shared" si="90"/>
        <v>1.3582608695652176E-4</v>
      </c>
      <c r="E369" s="157">
        <v>69</v>
      </c>
      <c r="F369" s="4">
        <v>0.83299999999999996</v>
      </c>
      <c r="G369" s="169">
        <f t="shared" si="91"/>
        <v>7.8068760000000008E-3</v>
      </c>
      <c r="H369" s="169">
        <f t="shared" ref="H369:H370" si="93">+G369/1.703</f>
        <v>4.5841902524955966E-3</v>
      </c>
      <c r="I369" s="52"/>
      <c r="K369" s="136"/>
      <c r="L369" s="52"/>
    </row>
    <row r="370" spans="1:12" x14ac:dyDescent="0.25">
      <c r="A370" s="146"/>
      <c r="B370" t="s">
        <v>204</v>
      </c>
      <c r="C370" s="155">
        <f t="shared" si="92"/>
        <v>0.13104347826086959</v>
      </c>
      <c r="D370" s="170">
        <f t="shared" si="90"/>
        <v>1.3104347826086959E-4</v>
      </c>
      <c r="E370" s="159">
        <v>76</v>
      </c>
      <c r="F370" s="4">
        <v>0.83299999999999996</v>
      </c>
      <c r="G370" s="169">
        <f t="shared" si="91"/>
        <v>8.29610052173913E-3</v>
      </c>
      <c r="H370" s="169">
        <f t="shared" si="93"/>
        <v>4.8714624320253261E-3</v>
      </c>
      <c r="I370" s="181"/>
      <c r="K370" s="140"/>
      <c r="L370" s="52"/>
    </row>
    <row r="371" spans="1:12" x14ac:dyDescent="0.25">
      <c r="A371" s="60"/>
      <c r="B371" s="146"/>
      <c r="C371" s="146"/>
      <c r="D371" s="146"/>
      <c r="E371" s="146"/>
      <c r="F371" s="146"/>
      <c r="G371" s="146"/>
      <c r="H371" s="146"/>
    </row>
    <row r="372" spans="1:12" x14ac:dyDescent="0.25">
      <c r="A372" s="60"/>
      <c r="B372" s="156"/>
      <c r="C372" s="146"/>
      <c r="D372" s="146"/>
      <c r="E372" s="146"/>
      <c r="F372" s="146"/>
      <c r="G372" s="146"/>
      <c r="H372" s="146"/>
    </row>
    <row r="373" spans="1:12" x14ac:dyDescent="0.25">
      <c r="A373" s="60"/>
      <c r="B373" s="60"/>
      <c r="C373" s="60"/>
      <c r="D373" s="60"/>
      <c r="E373" s="60"/>
      <c r="F373" s="60"/>
      <c r="G373" s="60"/>
      <c r="H373" s="60"/>
    </row>
    <row r="374" spans="1:12" x14ac:dyDescent="0.25">
      <c r="A374" s="60"/>
      <c r="B374" s="60"/>
      <c r="C374" s="60"/>
      <c r="D374" s="60"/>
      <c r="E374" s="60"/>
      <c r="F374" s="60"/>
      <c r="G374" s="60"/>
      <c r="H374" s="60"/>
    </row>
  </sheetData>
  <phoneticPr fontId="7" type="noConversion"/>
  <hyperlinks>
    <hyperlink ref="B329" r:id="rId1" xr:uid="{EFB869EB-ECF9-4426-B4BD-6CE01704D0E5}"/>
    <hyperlink ref="E332" r:id="rId2" xr:uid="{189F1A3A-A9FE-48F5-860B-D0A7526C5290}"/>
    <hyperlink ref="V2" r:id="rId3" xr:uid="{922A44ED-FF5D-4EE6-8CC6-6AB63248438D}"/>
  </hyperlinks>
  <pageMargins left="0.7" right="0.7" top="0.75" bottom="0.75" header="0.3" footer="0.3"/>
  <pageSetup paperSize="5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21st of month</vt:lpstr>
      <vt:lpstr>Temp &amp; RH</vt:lpstr>
      <vt:lpstr>T vs HumRat</vt:lpstr>
      <vt:lpstr>Temp vs Dew pt</vt:lpstr>
      <vt:lpstr>Temp vs HR+ Dew</vt:lpstr>
      <vt:lpstr>T vs HumRat (2)</vt:lpstr>
      <vt:lpstr>Temp vs Ent dry</vt:lpstr>
      <vt:lpstr>Temp vs Ent Wet</vt:lpstr>
      <vt:lpstr>T vs Spec Vol</vt:lpstr>
      <vt:lpstr>'21st of month'!Print_Area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D</dc:creator>
  <cp:lastModifiedBy>Douglas Lightfoot</cp:lastModifiedBy>
  <cp:lastPrinted>2022-11-17T14:19:01Z</cp:lastPrinted>
  <dcterms:created xsi:type="dcterms:W3CDTF">2019-03-16T23:38:42Z</dcterms:created>
  <dcterms:modified xsi:type="dcterms:W3CDTF">2022-11-18T00:25:57Z</dcterms:modified>
</cp:coreProperties>
</file>